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029"/>
  <workbookPr defaultThemeVersion="166925"/>
  <mc:AlternateContent xmlns:mc="http://schemas.openxmlformats.org/markup-compatibility/2006">
    <mc:Choice Requires="x15">
      <x15ac:absPath xmlns:x15ac="http://schemas.microsoft.com/office/spreadsheetml/2010/11/ac" url="U:\Solutions\November 2023 Solutions\ILA LAM\"/>
    </mc:Choice>
  </mc:AlternateContent>
  <xr:revisionPtr revIDLastSave="0" documentId="8_{F11D8044-A40F-4CD9-BAF1-B347DFC9F247}" xr6:coauthVersionLast="47" xr6:coauthVersionMax="47" xr10:uidLastSave="{00000000-0000-0000-0000-000000000000}"/>
  <bookViews>
    <workbookView xWindow="2304" yWindow="2304" windowWidth="17280" windowHeight="8964" tabRatio="762" firstSheet="3" activeTab="4" xr2:uid="{00000000-000D-0000-FFFF-FFFF00000000}"/>
  </bookViews>
  <sheets>
    <sheet name="syllabus list" sheetId="3" state="hidden" r:id="rId1"/>
    <sheet name="instructions" sheetId="2" state="hidden" r:id="rId2"/>
    <sheet name="LO" sheetId="4" state="hidden" r:id="rId3"/>
    <sheet name="Q5 (calc - part b)" sheetId="25" r:id="rId4"/>
    <sheet name="Q5 (calc - part c)" sheetId="26" r:id="rId5"/>
    <sheet name="Sheet1" sheetId="1" state="hidden" r:id="rId6"/>
  </sheets>
  <definedNames>
    <definedName name="CognitiveLevels" localSheetId="4">#REF!</definedName>
    <definedName name="CognitiveLevels">'syllabus list'!$B$73:$B$76</definedName>
    <definedName name="LOutcomeList" localSheetId="4">#REF!</definedName>
    <definedName name="LOutcomeList">'syllabus list'!$A$73:$A$77</definedName>
    <definedName name="Q_sources" localSheetId="4">#REF!</definedName>
    <definedName name="Q_sources">#REF!</definedName>
    <definedName name="SyllabusListing" localSheetId="4">#REF!</definedName>
    <definedName name="SyllabusListing">'syllabus list'!$B$4:$B$71</definedName>
    <definedName name="Year" localSheetId="4">#REF!</definedName>
    <definedName name="Year">instructions!$E$2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5" i="26" l="1"/>
  <c r="C24" i="26"/>
  <c r="C27" i="26" l="1"/>
  <c r="C28" i="26" s="1"/>
  <c r="C29" i="26" s="1"/>
  <c r="C23" i="26" l="1"/>
  <c r="C30" i="26"/>
  <c r="C31" i="26" s="1"/>
  <c r="D41" i="26"/>
  <c r="F46" i="26" s="1"/>
  <c r="F47" i="26" s="1"/>
  <c r="F48" i="26" s="1"/>
  <c r="F49" i="26" s="1"/>
  <c r="F50" i="26" s="1"/>
  <c r="F51" i="26" s="1"/>
  <c r="F52" i="26" s="1"/>
  <c r="F53" i="26" s="1"/>
  <c r="F54" i="26" s="1"/>
  <c r="F55" i="26" s="1"/>
  <c r="D46" i="26"/>
  <c r="E46" i="26" s="1"/>
  <c r="C47" i="26"/>
  <c r="D47" i="26" s="1"/>
  <c r="C48" i="26"/>
  <c r="D48" i="26" s="1"/>
  <c r="E4" i="25"/>
  <c r="E5" i="25" s="1"/>
  <c r="E14" i="25"/>
  <c r="E16" i="25" s="1"/>
  <c r="F13" i="25" s="1"/>
  <c r="C49" i="26" l="1"/>
  <c r="E47" i="26"/>
  <c r="E48" i="26" s="1"/>
  <c r="E6" i="25"/>
  <c r="F14" i="25"/>
  <c r="F16" i="25" s="1"/>
  <c r="G13" i="25" s="1"/>
  <c r="E7" i="25"/>
  <c r="E8" i="25" s="1"/>
  <c r="D49" i="26" l="1"/>
  <c r="E49" i="26" s="1"/>
  <c r="C50" i="26"/>
  <c r="G14" i="25"/>
  <c r="E10" i="25"/>
  <c r="F4" i="25" s="1"/>
  <c r="D50" i="26" l="1"/>
  <c r="E50" i="26" s="1"/>
  <c r="C51" i="26"/>
  <c r="F5" i="25"/>
  <c r="F6" i="25" s="1"/>
  <c r="G16" i="25"/>
  <c r="H13" i="25" s="1"/>
  <c r="F7" i="25" l="1"/>
  <c r="D51" i="26"/>
  <c r="C52" i="26"/>
  <c r="E51" i="26"/>
  <c r="F8" i="25"/>
  <c r="F10" i="25" s="1"/>
  <c r="G4" i="25" s="1"/>
  <c r="H14" i="25"/>
  <c r="D52" i="26" l="1"/>
  <c r="E52" i="26" s="1"/>
  <c r="C53" i="26"/>
  <c r="G5" i="25"/>
  <c r="G6" i="25" s="1"/>
  <c r="H16" i="25"/>
  <c r="I13" i="25" s="1"/>
  <c r="D53" i="26" l="1"/>
  <c r="E53" i="26" s="1"/>
  <c r="C54" i="26"/>
  <c r="G7" i="25"/>
  <c r="I14" i="25"/>
  <c r="I16" i="25" s="1"/>
  <c r="J13" i="25" s="1"/>
  <c r="G8" i="25"/>
  <c r="G10" i="25" s="1"/>
  <c r="H4" i="25" s="1"/>
  <c r="D54" i="26" l="1"/>
  <c r="E54" i="26" s="1"/>
  <c r="C55" i="26"/>
  <c r="D55" i="26" s="1"/>
  <c r="H5" i="25"/>
  <c r="H7" i="25"/>
  <c r="J14" i="25"/>
  <c r="J16" i="25" s="1"/>
  <c r="K13" i="25" s="1"/>
  <c r="E55" i="26" l="1"/>
  <c r="D42" i="26"/>
  <c r="C32" i="26" s="1"/>
  <c r="K14" i="25"/>
  <c r="H6" i="25"/>
  <c r="H8" i="25" s="1"/>
  <c r="H10" i="25" l="1"/>
  <c r="I4" i="25" s="1"/>
  <c r="K16" i="25"/>
  <c r="L13" i="25" s="1"/>
  <c r="L14" i="25" l="1"/>
  <c r="I5" i="25"/>
  <c r="I7" i="25"/>
  <c r="I6" i="25" l="1"/>
  <c r="I8" i="25" s="1"/>
  <c r="L16" i="25"/>
  <c r="M13" i="25" s="1"/>
  <c r="M14" i="25" l="1"/>
  <c r="M16" i="25"/>
  <c r="N13" i="25" s="1"/>
  <c r="I10" i="25"/>
  <c r="J4" i="25" s="1"/>
  <c r="N14" i="25" l="1"/>
  <c r="N15" i="25"/>
  <c r="N18" i="25" s="1"/>
  <c r="J5" i="25"/>
  <c r="J7" i="25" s="1"/>
  <c r="J6" i="25" l="1"/>
  <c r="J8" i="25" s="1"/>
  <c r="N16" i="25"/>
  <c r="J10" i="25" l="1"/>
  <c r="K4" i="25" s="1"/>
  <c r="K5" i="25" l="1"/>
  <c r="K6" i="25" s="1"/>
  <c r="K7" i="25"/>
  <c r="K8" i="25" l="1"/>
  <c r="K10" i="25" s="1"/>
  <c r="L4" i="25" s="1"/>
  <c r="L5" i="25" l="1"/>
  <c r="L7" i="25"/>
  <c r="L6" i="25" l="1"/>
  <c r="L8" i="25"/>
  <c r="L10" i="25" l="1"/>
  <c r="M4" i="25" s="1"/>
  <c r="M5" i="25"/>
  <c r="M7" i="25" s="1"/>
  <c r="M6" i="25"/>
  <c r="M8" i="25" l="1"/>
  <c r="M10" i="25" s="1"/>
  <c r="N4" i="25" s="1"/>
  <c r="N5" i="25" l="1"/>
  <c r="N7" i="25"/>
  <c r="N6" i="25" l="1"/>
  <c r="N8" i="25" l="1"/>
  <c r="N9" i="25"/>
  <c r="N19" i="25" s="1"/>
  <c r="N20" i="25" s="1"/>
  <c r="N10" i="25" l="1"/>
  <c r="B2" i="4" l="1"/>
  <c r="A48" i="3"/>
  <c r="A49" i="3" s="1"/>
  <c r="A38" i="3"/>
  <c r="A39" i="3" s="1"/>
  <c r="A31" i="3"/>
  <c r="D31" i="3" s="1"/>
  <c r="A14" i="3"/>
  <c r="A15" i="3" s="1"/>
  <c r="A4" i="3"/>
  <c r="A5" i="3" s="1"/>
  <c r="A1" i="3"/>
  <c r="B37" i="2"/>
  <c r="C7" i="2"/>
  <c r="A32" i="3" l="1"/>
  <c r="A33" i="3" s="1"/>
  <c r="A34" i="3" s="1"/>
  <c r="D5" i="3"/>
  <c r="A6" i="3"/>
  <c r="D39" i="3"/>
  <c r="A40" i="3"/>
  <c r="D33" i="3"/>
  <c r="D15" i="3"/>
  <c r="A16" i="3"/>
  <c r="D49" i="3"/>
  <c r="A50" i="3"/>
  <c r="D4" i="3"/>
  <c r="D14" i="3"/>
  <c r="D32" i="3"/>
  <c r="D38" i="3"/>
  <c r="D48" i="3"/>
  <c r="A17" i="3" l="1"/>
  <c r="D16" i="3"/>
  <c r="A41" i="3"/>
  <c r="D40" i="3"/>
  <c r="A51" i="3"/>
  <c r="D50" i="3"/>
  <c r="A35" i="3"/>
  <c r="D34" i="3"/>
  <c r="A7" i="3"/>
  <c r="D6" i="3"/>
  <c r="D35" i="3" l="1"/>
  <c r="A36" i="3"/>
  <c r="D41" i="3"/>
  <c r="A42" i="3"/>
  <c r="D7" i="3"/>
  <c r="A8" i="3"/>
  <c r="D51" i="3"/>
  <c r="A52" i="3"/>
  <c r="D17" i="3"/>
  <c r="A18" i="3"/>
  <c r="A43" i="3" l="1"/>
  <c r="D42" i="3"/>
  <c r="A53" i="3"/>
  <c r="D52" i="3"/>
  <c r="A19" i="3"/>
  <c r="D18" i="3"/>
  <c r="A9" i="3"/>
  <c r="D8" i="3"/>
  <c r="A37" i="3"/>
  <c r="D37" i="3" s="1"/>
  <c r="D36" i="3"/>
  <c r="D9" i="3" l="1"/>
  <c r="A10" i="3"/>
  <c r="D53" i="3"/>
  <c r="A54" i="3"/>
  <c r="D19" i="3"/>
  <c r="A20" i="3"/>
  <c r="D43" i="3"/>
  <c r="A44" i="3"/>
  <c r="A45" i="3" l="1"/>
  <c r="D44" i="3"/>
  <c r="A55" i="3"/>
  <c r="D54" i="3"/>
  <c r="A21" i="3"/>
  <c r="D20" i="3"/>
  <c r="A11" i="3"/>
  <c r="D10" i="3"/>
  <c r="D55" i="3" l="1"/>
  <c r="A56" i="3"/>
  <c r="D11" i="3"/>
  <c r="A12" i="3"/>
  <c r="D21" i="3"/>
  <c r="A22" i="3"/>
  <c r="D45" i="3"/>
  <c r="A46" i="3"/>
  <c r="A23" i="3" l="1"/>
  <c r="D22" i="3"/>
  <c r="A57" i="3"/>
  <c r="D56" i="3"/>
  <c r="A47" i="3"/>
  <c r="D47" i="3" s="1"/>
  <c r="D46" i="3"/>
  <c r="A13" i="3"/>
  <c r="D13" i="3" s="1"/>
  <c r="D12" i="3"/>
  <c r="D57" i="3" l="1"/>
  <c r="A58" i="3"/>
  <c r="D23" i="3"/>
  <c r="A24" i="3"/>
  <c r="A25" i="3" l="1"/>
  <c r="D24" i="3"/>
  <c r="A59" i="3"/>
  <c r="D58" i="3"/>
  <c r="D59" i="3" l="1"/>
  <c r="A60" i="3"/>
  <c r="D25" i="3"/>
  <c r="A26" i="3"/>
  <c r="A27" i="3" l="1"/>
  <c r="D26" i="3"/>
  <c r="A61" i="3"/>
  <c r="D60" i="3"/>
  <c r="D61" i="3" l="1"/>
  <c r="A62" i="3"/>
  <c r="D27" i="3"/>
  <c r="A28" i="3"/>
  <c r="A29" i="3" l="1"/>
  <c r="D28" i="3"/>
  <c r="A63" i="3"/>
  <c r="D62" i="3"/>
  <c r="D63" i="3" l="1"/>
  <c r="A64" i="3"/>
  <c r="D29" i="3"/>
  <c r="A30" i="3"/>
  <c r="D30" i="3" s="1"/>
  <c r="A65" i="3" l="1"/>
  <c r="D64" i="3"/>
  <c r="D65" i="3" l="1"/>
  <c r="A66" i="3"/>
  <c r="A67" i="3" l="1"/>
  <c r="D66" i="3"/>
  <c r="D67" i="3" l="1"/>
  <c r="A68" i="3"/>
  <c r="A69" i="3" l="1"/>
  <c r="D68" i="3"/>
  <c r="D69" i="3" l="1"/>
  <c r="A70" i="3"/>
  <c r="A71" i="3" l="1"/>
  <c r="D71" i="3" s="1"/>
  <c r="D70" i="3"/>
</calcChain>
</file>

<file path=xl/sharedStrings.xml><?xml version="1.0" encoding="utf-8"?>
<sst xmlns="http://schemas.openxmlformats.org/spreadsheetml/2006/main" count="377" uniqueCount="290">
  <si>
    <t>Instructions for Completing a Grading Rubric</t>
  </si>
  <si>
    <t>Year:</t>
  </si>
  <si>
    <r>
      <t xml:space="preserve">The aqua and grey shaded sections of the </t>
    </r>
    <r>
      <rPr>
        <i/>
        <sz val="10"/>
        <rFont val="Arial"/>
        <family val="2"/>
      </rPr>
      <t>Rubric</t>
    </r>
    <r>
      <rPr>
        <sz val="10"/>
        <rFont val="Arial"/>
        <family val="2"/>
      </rPr>
      <t xml:space="preserve"> sheet are the input sections.</t>
    </r>
  </si>
  <si>
    <t>Properly completed, the rubric will automatically fill in the other pieces.</t>
  </si>
  <si>
    <t>Step 1</t>
  </si>
  <si>
    <t>Populate the Header Sections</t>
  </si>
  <si>
    <t>Cell D1</t>
  </si>
  <si>
    <t>Cell D2</t>
  </si>
  <si>
    <t>Author is self explanatory. Please take credit for the question you are creating.</t>
  </si>
  <si>
    <t>Cell D3</t>
  </si>
  <si>
    <t>For your first submission, this will be "1". For updated submissions, increase the version number.</t>
  </si>
  <si>
    <t>Cell D4</t>
  </si>
  <si>
    <t>Keep as is for now. This will be assigned once the exam is assembled.</t>
  </si>
  <si>
    <t>Cell I1</t>
  </si>
  <si>
    <t>This is the product(s) used in the question. Use "n/a" if no product is used in the question.</t>
  </si>
  <si>
    <t>Cell I2</t>
  </si>
  <si>
    <t xml:space="preserve">Use "Y" if any part of the question involves calculation. </t>
  </si>
  <si>
    <t>Cell I3</t>
  </si>
  <si>
    <t>This is a high-level description of the questions (e.g. product development, pricing, mortality, etc)</t>
  </si>
  <si>
    <t>Cell I4</t>
  </si>
  <si>
    <t>Cell L1</t>
  </si>
  <si>
    <t>List out the Learning Outcomes being tested (eg. 1a, 1c, 3b, etc)</t>
  </si>
  <si>
    <t>Step 2</t>
  </si>
  <si>
    <t>Populate the Source Materials</t>
  </si>
  <si>
    <t>Cells E9-E16</t>
  </si>
  <si>
    <t>Select all study notes used in the grading rubric using the drop down list.  This section assigns a code in column C for each note, eg. "LO#1-5".  These codes are used in the source point assignment in rows 31 to 35 and in the grading rubric below in Columns E (both sections using dropdown menus).</t>
  </si>
  <si>
    <t>Step 3</t>
  </si>
  <si>
    <t>Set up the Question sub-parts</t>
  </si>
  <si>
    <t>Row 20, Columns D-K</t>
  </si>
  <si>
    <t>Question parts/subparts: Valid input is the lower case letters with left and right brackets included. These can also be subparts (eg. (a) i), (a) ii), etc). Ideally, any subparts are within the same section (ie. all subparts of (a) are together), but a good rule of thumb is that if the subpart is testing a different cognitive level, separate it out. See Step 5 below.</t>
  </si>
  <si>
    <t>Step 4</t>
  </si>
  <si>
    <t>Populate Goals and Expections for the Question</t>
  </si>
  <si>
    <t>Cell A39</t>
  </si>
  <si>
    <t>Provide a brief description of the goal of the question and what the candidate is required to do to answer it. This will help the grader when it comes time to grading.</t>
  </si>
  <si>
    <t>Step 5</t>
  </si>
  <si>
    <t>Populate the Solution and Guidance for Each Part of the Question</t>
  </si>
  <si>
    <t>Row 42 AND ON AS REQUIRED</t>
  </si>
  <si>
    <t>This is the basic input section for the grading rubric for the question you have created.</t>
  </si>
  <si>
    <t>Column C</t>
  </si>
  <si>
    <r>
      <rPr>
        <u/>
        <sz val="10"/>
        <rFont val="Arial"/>
        <family val="2"/>
      </rPr>
      <t>GRADING POINTS:</t>
    </r>
    <r>
      <rPr>
        <sz val="10"/>
        <rFont val="Arial"/>
        <family val="2"/>
      </rPr>
      <t xml:space="preserve"> this is the estimate of the amount of grading points to be assigned to this portion of the answer. For each part, maximum allowable grading points should be 4 times the total exam points. You are giving the discretion of awarding points to the grader, but it is important to also provide guidance to the grader on what would be appropriate for partial credit</t>
    </r>
  </si>
  <si>
    <t>Column D</t>
  </si>
  <si>
    <r>
      <rPr>
        <u/>
        <sz val="10"/>
        <rFont val="Arial"/>
        <family val="2"/>
      </rPr>
      <t>QUESTION SECTION:</t>
    </r>
    <r>
      <rPr>
        <sz val="10"/>
        <rFont val="Arial"/>
        <family val="2"/>
      </rPr>
      <t xml:space="preserve"> this column identifies the section of the question as noted by row 20, columns C to J. Use the drop down list.</t>
    </r>
  </si>
  <si>
    <t>Column E</t>
  </si>
  <si>
    <r>
      <rPr>
        <u/>
        <sz val="10"/>
        <rFont val="Arial"/>
        <family val="2"/>
      </rPr>
      <t>SOURCE CODE:</t>
    </r>
    <r>
      <rPr>
        <sz val="10"/>
        <rFont val="Arial"/>
        <family val="2"/>
      </rPr>
      <t xml:space="preserve"> this column is aligned with the source codes established in Step 2 for each study note. Use the drop down list, which corresponds to the codes in cells C9-C16.</t>
    </r>
  </si>
  <si>
    <t>Column F</t>
  </si>
  <si>
    <r>
      <rPr>
        <u/>
        <sz val="10"/>
        <rFont val="Arial"/>
        <family val="2"/>
      </rPr>
      <t>QUESTION SOURCE PAGE #(s):</t>
    </r>
    <r>
      <rPr>
        <sz val="10"/>
        <rFont val="Arial"/>
        <family val="2"/>
      </rPr>
      <t xml:space="preserve"> this column indicates the page(s) in the study note where this portion of the answer can be located.</t>
    </r>
  </si>
  <si>
    <t>Column G</t>
  </si>
  <si>
    <r>
      <t xml:space="preserve">This column is used for the basic words or calculations for this portion of the expected answer, as well as general commentary for the grader concerning the rubric. At the top of each of these sub-parts, fill in commentary that you'd like to pass onto the grader to give the grader guidance on appropriate points for this quesiton. If there are a lot of calculations, or it's just easier to show the solution in a table format, consider using a brand new tab and reference using that tab. </t>
    </r>
    <r>
      <rPr>
        <b/>
        <sz val="10"/>
        <rFont val="Arial"/>
        <family val="2"/>
      </rPr>
      <t>NOTE</t>
    </r>
    <r>
      <rPr>
        <sz val="10"/>
        <rFont val="Arial"/>
        <family val="2"/>
      </rPr>
      <t xml:space="preserve">: the default alignment for these cells are 'wrap text', so if you write long sentences like this, you will need to </t>
    </r>
    <r>
      <rPr>
        <b/>
        <sz val="10"/>
        <rFont val="Arial"/>
        <family val="2"/>
      </rPr>
      <t>make sure you expand the row height</t>
    </r>
    <r>
      <rPr>
        <sz val="10"/>
        <rFont val="Arial"/>
        <family val="2"/>
      </rPr>
      <t>. As an example... (expand the height of this row)
You would not see this statement if the row height was not expanded</t>
    </r>
  </si>
  <si>
    <t>Step 6</t>
  </si>
  <si>
    <t>Populate the Details for Each Part of the Question</t>
  </si>
  <si>
    <t>Cells D21-K21</t>
  </si>
  <si>
    <t>Assign the number of exam points to each part of the question.</t>
  </si>
  <si>
    <t>Cells D24-K24</t>
  </si>
  <si>
    <t>Identify the highest cognitive level of each part from the drop down list (if the question is testing multiple cognitive levels, choose the highest one).</t>
  </si>
  <si>
    <t>Cells D25-K29</t>
  </si>
  <si>
    <t>Pick the appropriate Learning Objectives from the drop down list for each part of the question. Up to 5 rows are available for different learning objectives tested, but only use the amount needed (many will just have one learning objective). NOTE: the first row does not correspond to LO#1, merely the first LO being tested, so if the LO being tested is LO#5, enter that in row 25</t>
  </si>
  <si>
    <t>Cells D31-K35</t>
  </si>
  <si>
    <r>
      <t xml:space="preserve">Select the Source Codes from the drop down list to note which sources apply to which parts of the question. This should correspond to </t>
    </r>
    <r>
      <rPr>
        <i/>
        <sz val="10"/>
        <rFont val="Arial"/>
        <family val="2"/>
      </rPr>
      <t>Source Codes</t>
    </r>
    <r>
      <rPr>
        <sz val="10"/>
        <rFont val="Arial"/>
        <family val="2"/>
      </rPr>
      <t xml:space="preserve"> in column E of the grading rubric (rows 42+). Up to 5 rows are available for source attribution, but only use the amount needed (most will have only one or two).</t>
    </r>
  </si>
  <si>
    <t>Step 7</t>
  </si>
  <si>
    <t>High-Level Assessment of the Question</t>
  </si>
  <si>
    <t>Cell D17</t>
  </si>
  <si>
    <t>TOTAL POINTS: This is your best estimate of the total exam points that should be awarded for this question (ie. sum of all parts). The general rule of thumb is to allow 3 minutes of writing for each exam grading point, eg. a 5 point exam question should require 15 minutes to answer. Time must take into account the cognitive skill level of the question, as well as time to read and comprehend the question. An easier question may have a longer answer than one that requires synthesis or formulation of the response.</t>
  </si>
  <si>
    <t>Step 8</t>
  </si>
  <si>
    <t>Final Steps</t>
  </si>
  <si>
    <t xml:space="preserve">*Note that cells D17 and L21 have conditional formatting. If there is an error in how the spreadsheet is set up so that the </t>
  </si>
  <si>
    <t xml:space="preserve">checks do not match, the cells will turn a gold color indicating that the formulas have been messed up somewhere. </t>
  </si>
  <si>
    <t>Conditional formatting is also set up in rows 22 and 23, to ensure the exam points lines up with the grading points.</t>
  </si>
  <si>
    <t>Note #</t>
  </si>
  <si>
    <t>Source Material</t>
  </si>
  <si>
    <t>Learning Objective</t>
  </si>
  <si>
    <t>Source Code</t>
  </si>
  <si>
    <t>Handbook of Fixed Income Securities, Fabozzi, Frank J., 9th Edition, 2021 - Ch. 49: Introduction to Multifactor Risk Models in Fixed Income and Their Applications</t>
  </si>
  <si>
    <t>LO#1</t>
  </si>
  <si>
    <t>LAM-135-19: Stochastic Modeling, Theory and Reality from and Actuarial Perspective, sections I.A, I.B-I.B.3.a, I.B.4 &amp; I.D-I.D.3</t>
  </si>
  <si>
    <t xml:space="preserve">LAM-137-19: Multi-state Transition Models with Actuarial Application, sections 1 &amp; 2 </t>
  </si>
  <si>
    <t>LAM-138-19: A Practitioner's Guide to Generalized Linear Models, 1.1-1.108, 1.118-1.130 &amp; 3.1-3.14</t>
  </si>
  <si>
    <t>LAM-141-19: Case Study: LTC Insurance First Principles Modeling</t>
  </si>
  <si>
    <t>LAM-142-19: Case Study: LTC Insurance First Principles Modeling: Mortality Assumptions</t>
  </si>
  <si>
    <t>LAM-143-19: Case Study: LTC Insurance First Principles Modeling: Lapse Assumptions</t>
  </si>
  <si>
    <t>Stochastic Modeling is on the Rise, Product Matters, Nov 2016</t>
  </si>
  <si>
    <t>Stochastic Analysis of Long-Term Multiple-Decrement Contracts, 2008 (excluding Attachments  )</t>
  </si>
  <si>
    <t>Beware of Stochastic Model Risk!, Stroman, Risk &amp; Rewards, SoA, Aug 2019</t>
  </si>
  <si>
    <t>LAM-132-19: Cluster Analysis: A Spatial Approach to Actuarial Modeling</t>
  </si>
  <si>
    <t>LO#2</t>
  </si>
  <si>
    <t>LAM-135-19: Stochastic Modeling, Theory and Reality from and Actuarial Perspective, section II.B.I</t>
  </si>
  <si>
    <t>LAM-149-21: Application of Professional Judgement by Actuaries, 2020</t>
  </si>
  <si>
    <t>LAM-XXX-24: The impact of a rising interest rate environment, Oliver Wyman, 2021</t>
  </si>
  <si>
    <t>LAM-XXX-24: Reflection of Inflation, Interest Rates, Stock Market Volatility, and Potential Recession on Life Insurance Business, American Academy of Actuaries, 2022</t>
  </si>
  <si>
    <t>Standards of Practice, Canadian Institute of Actuaries Actuarial Standards Board, 1440-1490</t>
  </si>
  <si>
    <t>ASOP 56: Modeling, sections 3 &amp; 4</t>
  </si>
  <si>
    <t>Model Efficiency Study Results, Nov 2011</t>
  </si>
  <si>
    <t>Reviewing, Validating and Auditing Actuarial Models, Rabin, Cantor, and Marco, Aug 2015</t>
  </si>
  <si>
    <t>Use of Models, The Canadian Institute of Actuaries, Jan 2017</t>
  </si>
  <si>
    <t>Data Visualization for Model Controls, Financial Reporter, Mar 2017</t>
  </si>
  <si>
    <t>Actuarial Modeling Systems: How Open We WANT Them to be vs. How Closed We NEED Them to be, The Modeling Platform, Nov 2017</t>
  </si>
  <si>
    <t>Model Risk Management, American Academy of Actuaries, May 2019</t>
  </si>
  <si>
    <t>The Importance of Centralization of Actuarial Modeling Functions, Part 1: Focus on Modularization and Reuse, The Modeling Platform, Nov 2019</t>
  </si>
  <si>
    <t>The Importance of Centralization of Actuarial Modeling Functions, Part 2: DevOps – The Path to Actuarial Modernization and Consolidation, The Modeling Platform, Apr 2020</t>
  </si>
  <si>
    <t>“Raising the Bar” on Model Validation, Strother, Chen, and Davidson, Aug 2020</t>
  </si>
  <si>
    <t>Assumption Governance, The Actuary, Jan 2021</t>
  </si>
  <si>
    <t>LAM-117-14: Key Rate Durations: Measures of Interest Rate Risk</t>
  </si>
  <si>
    <t>LO#3</t>
  </si>
  <si>
    <t xml:space="preserve">LAM-118-14: Revisiting the Role of Insurance Company ALM w/in a RM Framework </t>
  </si>
  <si>
    <t>LAM-130-15: Diversification: Consideration on Modelling Aspects &amp; Related Fungibility and Transferability, CRO, Oct 2013, pp. 1-18</t>
  </si>
  <si>
    <t>LAM-131-19: Life Insurance Accounting, Asset/Liability Management Ch 22</t>
  </si>
  <si>
    <t>LAM-140-19: Asset Adequacy Analysis Practice Note, 2004  , questions: 3, 5, 10-16, 18-20, 27, 29-31, 39, 42-60, 65-68, 71-82, 85 &amp; 89</t>
  </si>
  <si>
    <t>LAM-146-19: ALM Management of Financial Institutions Ch 16, Tilman, 2003</t>
  </si>
  <si>
    <t>LAM-147-19:  ALM Management of Financial Institutions Ch 2, Tilman, 2003</t>
  </si>
  <si>
    <t>Investment Guarantees Ch 1, Hardy, 2003</t>
  </si>
  <si>
    <t>LO#4</t>
  </si>
  <si>
    <t>Investment Guarantees Ch 2, Hardy, 2003</t>
  </si>
  <si>
    <t>Investment Guarantees Ch 6, Hardy, 2003</t>
  </si>
  <si>
    <t>Investment Guarantees Ch 7 (pg 115-125), Hardy, 2003</t>
  </si>
  <si>
    <t>Investment Guarantees Ch 8 (pg 133-143), Hardy, 2003</t>
  </si>
  <si>
    <t>Investment Guarantees Ch 12, Hardy, 2003</t>
  </si>
  <si>
    <t>Investment Guarantees Ch 13, Hardy, 2003</t>
  </si>
  <si>
    <t>LAM -139-19: Simulation of a Guaranteed Minimum Annuity Benefit, Freedman, 2019; Excel Model - Stochastic Simulation of a GMAB Option (Accompanies Simulation of a GMAB)</t>
  </si>
  <si>
    <t>LAM-148-19: Introduction to Economic Scenario Generators - Selecting and Specifying ESGs</t>
  </si>
  <si>
    <t>Economic Scenario Generators: A Practical Guide, 2016, Ch . 1, 2, 4.1, 5, 6, 9, 10, 11.1 &amp; 11.3</t>
  </si>
  <si>
    <t xml:space="preserve">Managing Investment Portfolios, Maginn, John L. and Tuttle, Donald L., 3rd Edition, 2007  - Ch. 3: Managing Institutional Investor Portfolios (section 4.1) </t>
  </si>
  <si>
    <t>LO#5</t>
  </si>
  <si>
    <t xml:space="preserve">Managing Investment Portfolios, Maginn, John L. and Tuttle, Donald L., 3rd Edition, 2007  - Ch. 5: Asset Allocation (sections 2-4) </t>
  </si>
  <si>
    <t xml:space="preserve">Managing Investment Portfolios, Maginn, John L. and Tuttle, Donald L., 3rd Edition, 2007  - Ch. 6: Fixed-Income PortfoliManagement (sections 1-5) </t>
  </si>
  <si>
    <t xml:space="preserve">Managing Investment Portfolios, Maginn, John L. and Tuttle, Donald L., 3rd Edition, 2007  - Ch. 8: Alternative Investments PortfoliManagement (section 3) </t>
  </si>
  <si>
    <t>Managing Investment Portfolios, Maginn, John L. and Tuttle, Donald L., 3rd Edition, 2007  - Ch.12: Evaluating PortfoliPerformance (section 4)</t>
  </si>
  <si>
    <t xml:space="preserve">Handbook of Fixed Income Securities, Fabozzi, Frank J., 9th Edition, 2021  - Ch. 4: Bond Pricing, Yield Measures and Total Return (pp. 76-94) </t>
  </si>
  <si>
    <t xml:space="preserve">Handbook of Fixed Income Securities, Fabozzi, Frank J., 9th Edition, 2021  - Ch. 7: U.S. Treasury Securities (pp. 171-184) </t>
  </si>
  <si>
    <t xml:space="preserve">Handbook of Fixed Income Securities, Fabozzi, Frank J., 9th Edition, 2021  - Ch. 8: Agency Debt Securities (pp. 185-196) </t>
  </si>
  <si>
    <t xml:space="preserve">Handbook of Fixed Income Securities, Fabozzi, Frank J., 9th Edition, 2021  - Ch. 9: Municipal Bonds (pp. 201-206 &amp; 209-221) </t>
  </si>
  <si>
    <t xml:space="preserve">Handbook of Fixed Income Securities, Fabozzi, Frank J., 9th Edition, 2021  - Ch. 10: Corporate Bonds (pp. 235-262, excluding exhibits 10-1 &amp; 10-2) </t>
  </si>
  <si>
    <t xml:space="preserve">Handbook of Fixed Income Securities, Fabozzi, Frank J., 9th Edition, 2021  - Ch. 13: Commercial Paper (pp. 301-310) </t>
  </si>
  <si>
    <t xml:space="preserve">Handbook of Fixed Income Securities, Fabozzi, Frank J., 9th Edition, 2021  - Ch. 14: Floating-Rate Securities </t>
  </si>
  <si>
    <t xml:space="preserve">Handbook of Fixed Income Securities, Fabozzi, Frank J., 9th Edition, 2021  - Ch. 21: An Overview of Mortgages and the Mortgage Market </t>
  </si>
  <si>
    <t xml:space="preserve">Handbook of Fixed Income Securities, Fabozzi, Frank J., 9th Edition, 2021  - Ch. 22: Agency Mortgage Passthrough Securities </t>
  </si>
  <si>
    <t xml:space="preserve">Handbook of Fixed Income Securities, Fabozzi, Frank J., 9th Edition, 2021  - Ch. 23: Agency Collateralized Mortgage Obligations (pp. 499-508 &amp; 520-528) </t>
  </si>
  <si>
    <t>Handbook of Fixed Income Securities, Fabozzi, Frank J., 9 th Edition, 2021 - Ch. 30: Collateralized Loan Obligations</t>
  </si>
  <si>
    <t xml:space="preserve">Handbook of Fixed Income Securities, Fabozzi, Frank J., 9th Edition, 2021  - Ch. 60: Financial Positions in the Bond Market (pp. 1485-1488) </t>
  </si>
  <si>
    <t xml:space="preserve">Handbook of Fixed Income Securities, Fabozzi, Frank J., 9th Edition, 2021  - Ch. 64: Interest-Rate Swaps (pp. 1575-1580 &amp; 1588-1589) </t>
  </si>
  <si>
    <t>Handbook of Fixed Income Securities, Fabozzi, Frank J., 9th Edition, 2021  - Ch. 68: Credit Derivatives (pp. 1657-1671)</t>
  </si>
  <si>
    <t xml:space="preserve">LAM-151-23: High-Yield Bond Market Primer </t>
  </si>
  <si>
    <t>LAM-156-23:  Managing Liquidity Risk, Industry Practices and Recommendations for CROs, CRO Forum, 2019</t>
  </si>
  <si>
    <t>LAM-153-23: Managing your Advisor: A Guide to Getting the Most Out of the Portfolio Management Process</t>
  </si>
  <si>
    <t xml:space="preserve">LAM-154-23: Ch. 7 (sections 7.2-7.5 &amp; 7A) of Derivatives Markets, McDonald, 3rd Edition </t>
  </si>
  <si>
    <t>LAM-155-23: Secured Overnight Financing Rate (SOFR)</t>
  </si>
  <si>
    <t>Retrieval</t>
  </si>
  <si>
    <t>Comprehension</t>
  </si>
  <si>
    <t>Analysis</t>
  </si>
  <si>
    <t>Knowledge Utilization</t>
  </si>
  <si>
    <t>Exam: Individual Life and Annuities – Life ALM and Modelling Exam (ILA-LAM)</t>
  </si>
  <si>
    <r>
      <t>1</t>
    </r>
    <r>
      <rPr>
        <b/>
        <sz val="10"/>
        <rFont val="Calibri"/>
        <family val="2"/>
      </rPr>
      <t xml:space="preserve">. </t>
    </r>
    <r>
      <rPr>
        <b/>
        <sz val="11"/>
        <rFont val="Calibri"/>
        <family val="2"/>
      </rPr>
      <t>Topic:  Stochastic, Generalized Linear, Multi-State, Projection and Transition Matrix Models</t>
    </r>
  </si>
  <si>
    <t>The candidate will understand, evaluate and use stochastic, generalized linear, multi-state, projection and transition matrix models. The candidate will demonstrate an understanding of their underlying methodologies, strengths, limitations, and applications.</t>
  </si>
  <si>
    <t>Learning Outcomes</t>
  </si>
  <si>
    <t xml:space="preserve">The Candidate will be able to: </t>
  </si>
  <si>
    <t xml:space="preserve">a) With respect to stochastic models: </t>
  </si>
  <si>
    <t>•	Explain and apply the stochastic modeling methodology, including measurement metrics (e.g., CTE)</t>
  </si>
  <si>
    <t>•	Describe and apply the theory and uses of real world versus risk neutral assumptions</t>
  </si>
  <si>
    <t>•	Describe how models can be applied to help analyze various sources of risk</t>
  </si>
  <si>
    <t>•	Describe and apply the techniques of Monte Carlo simulation (including variance reduction and importance sampling)</t>
  </si>
  <si>
    <t>•	Describe and evaluate Random Number Generator models, and explain their uses, advantages, and theory</t>
  </si>
  <si>
    <t>•	Describe and evaluate how stochastic models may be used to understand mortality and policyholder behavior risks and inform the use of reinsurance</t>
  </si>
  <si>
    <t>•	Describe the technique of nested stochastic projections and explain why they are needed, and evaluate implementation issues</t>
  </si>
  <si>
    <t>b) With respect to generalized linear models:</t>
  </si>
  <si>
    <t>•	Describe and apply the basic principles of GLMs, and evaluate where GLMs might be useful in a Life Insurance context</t>
  </si>
  <si>
    <t>c) With respect to multi-state and transition matrix models:</t>
  </si>
  <si>
    <t>•	Describe and apply the methodologies for constructing multi-state and transition models in an insurance context</t>
  </si>
  <si>
    <t>d) With respect to projection models:</t>
  </si>
  <si>
    <t xml:space="preserve">•	Describe and apply the modeling methodology in an LTC product context  </t>
  </si>
  <si>
    <t>2. Topic:  Issues Common to Models (Including Model Governance and Data Issues)</t>
  </si>
  <si>
    <t>The candidate will understand and be able to assess issues and concerns common to actuarial models and their development and management.</t>
  </si>
  <si>
    <t>The Candidate will be able to:</t>
  </si>
  <si>
    <t xml:space="preserve">a) Describe, explain, and apply the following Model Efficiency concepts: </t>
  </si>
  <si>
    <t>•	Representative scenarios / Scenario reduction</t>
  </si>
  <si>
    <t>•	Replicating liabilities</t>
  </si>
  <si>
    <t>•	"Cluster Analysis Spatial Approach"</t>
  </si>
  <si>
    <t>b) Describe and evaluate the following actuarial modeling best practices:</t>
  </si>
  <si>
    <t xml:space="preserve">•	Model risk management </t>
  </si>
  <si>
    <t>•	Model validation techniques and methods</t>
  </si>
  <si>
    <t>•	Best practices for assumptions governance</t>
  </si>
  <si>
    <t>•	Application of Actuarial Standards of Practices</t>
  </si>
  <si>
    <t>•	Reliance on expert judgment in actuarial modelling</t>
  </si>
  <si>
    <t>c) Describe, evaluate, and compare implications on modeling organizations, processes, and best practices because of:</t>
  </si>
  <si>
    <t>•	Use of open code and closed code models</t>
  </si>
  <si>
    <t xml:space="preserve">•	Centralized vs. De-centralized actuarial modeling function </t>
  </si>
  <si>
    <t>d) Describe and evaluate considerations related to modeling investments, discount rates, inflation and catastrophic mortality</t>
  </si>
  <si>
    <t>3. Topic:  Asset-Liability Management</t>
  </si>
  <si>
    <t>The candidate will understand the principles of Asset-liability Management ("ALM") and be able to describe and evaluate various techniques for addressing the mitigation of risk.</t>
  </si>
  <si>
    <t>a) With respect to Asset-Liability Models:</t>
  </si>
  <si>
    <t>•	Describe and apply the fundamental elements of the theory and practice of ALM, including assessing the dangers of mismatched assets and liabilities</t>
  </si>
  <si>
    <t>•	Describe and demonstrate how ALM can be used to identify and manage product and asset risks, including:</t>
  </si>
  <si>
    <t>o	 Major product risks for which ALM can be a useful tool for their management</t>
  </si>
  <si>
    <t xml:space="preserve">o	 Using ALM to manage interest rate risk, equity risk, and risks from optionality </t>
  </si>
  <si>
    <t>•	Describe how common insurance contracts and variations generate embedded options in an insurer's balance sheet, and assess basic strategies for managing exposures created by such embedded options</t>
  </si>
  <si>
    <t>•	Describe and apply the basic concepts of cash flow matching, immunization, duration/convexity matching, segmentation</t>
  </si>
  <si>
    <t>•	Describe and apply Key Rate Durations (KRD) and their use in evaluating interest rate sensitivities of portfolios, including understanding the derivation of KRDs, the profiles of KRDs for selected major asset types, and assessing KRDs in a portfolio context</t>
  </si>
  <si>
    <t>•	Describe and evaluate the Goldman Sachs' ALM/Strategic Asset Allocation approach for integrating ALM into an enterprise's risk and financial management framework</t>
  </si>
  <si>
    <t>•	Describe and evaluate ALM modeling considerations in the context of modeling risk aggregation, dependency, correlation of risk drivers and diversification</t>
  </si>
  <si>
    <t>b) With respect to asset adequacy analysis and cash flow testing, describe and evaluate actuarial practice with respect to:</t>
  </si>
  <si>
    <t>•	Modeling and selecting assets and related assumptions (incl. modeling assets with contingent cash flow risks)</t>
  </si>
  <si>
    <t>•	Handling liability cash flow contingencies and risks</t>
  </si>
  <si>
    <t xml:space="preserve">•	Setting up projection model parameters and assumptions </t>
  </si>
  <si>
    <t>•	Describe how Interest Rate Forwards and Futures and Swaps can be used in ALM, and apply the mathematics in given situations</t>
  </si>
  <si>
    <t>Topic 4: Economic Scenario Generator and Equity-Linked Models</t>
  </si>
  <si>
    <t>The candidate will understand the basic design and function of Economic Scenario Generators and Equity-Linked Insurance Models.</t>
  </si>
  <si>
    <t>a) With respect to Economic Scenario Generators:</t>
  </si>
  <si>
    <t>•	Describe the need for ESGs and explain the structure of ESG models and components</t>
  </si>
  <si>
    <t>•	Describe and apply basic default free interest rate models, including one-factor continuous time models</t>
  </si>
  <si>
    <t>•	Assess the propriety of a particular ESG model and related assumptions for particular applications</t>
  </si>
  <si>
    <t>b) With respect to Equity-Linked Models:</t>
  </si>
  <si>
    <t>•	Describe and apply methods for modeling long-term stock returns and certain guarantee liabilities (GMMB, GMDB, GMAB)</t>
  </si>
  <si>
    <t>•	Describe and evaluate the Actuarial and Hedging risk metrics for GMAB and GMDB models</t>
  </si>
  <si>
    <t>•	Describe and apply methods for modeling Guaranteed annuity options and Guaranteed Minimum Income Benefits (GMIB), and EIA guarantees</t>
  </si>
  <si>
    <t>Topic 5:  Asset and Portfolio Management Topics</t>
  </si>
  <si>
    <t>The candidate will understand the role of the Investment Actuary and the Portfolio Management Process in the Life Insurance company context, as well as the common forms of Fixed income securities and their uses, and the methods and processes used for evaluating portfolio performance and asset allocation.</t>
  </si>
  <si>
    <t>a) Describe the portfolio management process in an insurance company, and the role of Investment Policy, the Investment Actuary, and external portfolio managers</t>
  </si>
  <si>
    <t>b) Describe and evaluate how a company's objectives, needs and constraints affect investment strategy and portfolio construction (including capital, funding objectives, risk appetite and risk return tradeoff, tax and accounting, accounting considerations, and constraints such as regulation, rating agency ratings and liquidity</t>
  </si>
  <si>
    <t>c) Describe and assess the role of and significant considerations related to the design and function of asset allocation strategies</t>
  </si>
  <si>
    <t>d) Describe and assess Fixed Asset Portfolio management methods, and immunization (including derivatives) and cash matching strategies, including:</t>
  </si>
  <si>
    <t>i.	Considerations such as managing funds against a bond market index, the classification of possible strategies, the impact of risk factors and tracking risk, and the use of indexing and active strategies</t>
  </si>
  <si>
    <t>ii.	Considerations such as managing funds against liabilities, the use of dedication strategies and immunization strategies, the assessment of risk minimization for immunized portfolios, and the use of cash flow matching and combo strategies</t>
  </si>
  <si>
    <t>iii.	The use of derivative enabled strategies, and the use of futures, swaps, and options</t>
  </si>
  <si>
    <t>e) Describe and assess Alternative Investment Portfolios (including real estate) in the context of an insurance company portfolio</t>
  </si>
  <si>
    <t xml:space="preserve">f) Describe and apply methods and processes for evaluating portfolio performance, including performance attribution, sources of earnings analysis on investment income, benchmarks, metrics, and risk adjusted performance appraisals (including total return vs reported earnings) </t>
  </si>
  <si>
    <t>g) Describe the principles of Liquidity Risk Management in an insurance company portfolio management context</t>
  </si>
  <si>
    <t>h) Describe and apply conventional yield metrics used in bond performance evaluation</t>
  </si>
  <si>
    <t>i) Describe the attributes of US Treasuries, Agency Debt Securities, Municipal bonds, Corporate bonds, Private Money Market securities, Floating Rate Agreements, Agency Mortgage Backed securities, Agency Collateralized Mortgage securities, Interest Rate Swaps and Swaptions, Credit Derivatives and High Yield Bonds, and the markets they are traded in</t>
  </si>
  <si>
    <t>j) Describe how an insurance company can hedge against the cost of borrowing through forward rate futures, and perform related calculations</t>
  </si>
  <si>
    <t>k) Describe the role of LIBOR and SOFR in an insurance company investment management context</t>
  </si>
  <si>
    <t>1 year Put Price as % of AV</t>
  </si>
  <si>
    <t>10 year Put Price as % of AV</t>
  </si>
  <si>
    <t>Put Price</t>
  </si>
  <si>
    <t>Put ($1)</t>
  </si>
  <si>
    <t>d2</t>
  </si>
  <si>
    <t>d1</t>
  </si>
  <si>
    <t>Notional</t>
  </si>
  <si>
    <t>Strike</t>
  </si>
  <si>
    <t>Term</t>
  </si>
  <si>
    <t>Put (Notional based on 5% lapse assumption)</t>
  </si>
  <si>
    <t>(flat volatility surface)</t>
  </si>
  <si>
    <t>Sigma (standard deviation of fund return)</t>
  </si>
  <si>
    <t>Risk-free rate</t>
  </si>
  <si>
    <t>Behavior  /actuarial assumption</t>
  </si>
  <si>
    <t>Term (years)</t>
  </si>
  <si>
    <t>Guarantee ($)</t>
  </si>
  <si>
    <t>Initial Premium ($)</t>
  </si>
  <si>
    <t>Product asumption</t>
  </si>
  <si>
    <t>(e.g., S&amp;P or whatever is most relevant)</t>
  </si>
  <si>
    <t>Current fund level</t>
  </si>
  <si>
    <t>Add asset -- European Put</t>
  </si>
  <si>
    <t>Input</t>
  </si>
  <si>
    <t>t</t>
  </si>
  <si>
    <t>Claim</t>
  </si>
  <si>
    <t>AV</t>
  </si>
  <si>
    <t>GV</t>
  </si>
  <si>
    <t>EoP</t>
  </si>
  <si>
    <t>Maturity</t>
  </si>
  <si>
    <t>Death</t>
  </si>
  <si>
    <t>BoP</t>
  </si>
  <si>
    <t>Lives</t>
  </si>
  <si>
    <t>Withdrawal</t>
  </si>
  <si>
    <t>Mortality</t>
  </si>
  <si>
    <t>Rider</t>
  </si>
  <si>
    <t>M&amp;E</t>
  </si>
  <si>
    <t>Growth</t>
  </si>
  <si>
    <t>Mortaity</t>
  </si>
  <si>
    <t>Premium</t>
  </si>
  <si>
    <t>*Formulas are in Hardy Chapter 8 pg 142</t>
  </si>
  <si>
    <t>vk</t>
  </si>
  <si>
    <t>kpx(tau)</t>
  </si>
  <si>
    <t>px(tau)</t>
  </si>
  <si>
    <t>qx</t>
  </si>
  <si>
    <t>Assume an annuity immediate since ME fees are taken at the end of the year</t>
  </si>
  <si>
    <t>ax:10</t>
  </si>
  <si>
    <t>i*</t>
  </si>
  <si>
    <t>Life Annuity with i*</t>
  </si>
  <si>
    <t>Annuity value calc</t>
  </si>
  <si>
    <t>*Formulas are in Hardy Chapter 8 pg 134-135</t>
  </si>
  <si>
    <t>The 1.51% put price is higher than the 0.75% rider fee. In the current economic environment the rider fee would not be sufficient to purchase the put option to fully hedge the GMMB</t>
  </si>
  <si>
    <t>Annual mortality rate</t>
  </si>
  <si>
    <t>Rider fee</t>
  </si>
  <si>
    <t>ME</t>
  </si>
  <si>
    <t>GMMB features</t>
  </si>
  <si>
    <t>&lt;-- decrement applied</t>
  </si>
  <si>
    <t>Question 5B</t>
  </si>
  <si>
    <t>Commentary on 5B</t>
  </si>
  <si>
    <t>Most candidates were able to correctly apply the fund returns and fee assumptions, as well as apply the mortality decrements. There were some careless errors, such as applying fees to the beginning of year fund value, or forgetting to include fund return at all. Besides these, there were two other themes. The first is that many candidates were inconsistent in their consideration of the role decrements played in the overall picture, i.e. applied decrements to the AV, but not to the GV, then compared the two numbers. The second issue was that many candidates calculated “cashflows” in each year, when the product is actually a GMMB that matures at the end of ten years, and no interim GV-AV should have been looked at or accumulated into a final total.</t>
  </si>
  <si>
    <t xml:space="preserve">The main idea of the solution is that the expected claim at the end of ten years is the comparison of the GV and the AV, for the expected population that remains. The GV would have evolved over time via expected deaths, and the AV would have evolved over time via expected deaths as well as return accumulation and fee deductions. </t>
  </si>
  <si>
    <t>Question 5C: GMMB Liabilities With a Put Option</t>
  </si>
  <si>
    <t>The main idea of the solution is that the strike price takes into account both the M&amp;E fee and the rider fee, with decrements. The put option price is then calculated using this strike price. An annuity factor should also be incorporated to allow for payment over a ten year period. Finally, the put price is compared to the rider fee to conclude that the rider fee is insufficient to cover the exposure.</t>
  </si>
  <si>
    <t>Commentary on 5C</t>
  </si>
  <si>
    <t>Most candidates were able to recall the formula to calculate d1 and d2, as well as the put option formula. The strike price was missed by most candidates, and very few reflected the concept of decrement. Some candidates were unfamiliar with Excel functionality for calculating normal distribution values, and were unable to complete the calculation without being provided normal distribution tables.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</si>
</sst>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4" formatCode="_(&quot;$&quot;* #,##0.00_);_(&quot;$&quot;* \(#,##0.00\);_(&quot;$&quot;* &quot;-&quot;??_);_(@_)"/>
    <numFmt numFmtId="43" formatCode="_(* #,##0.00_);_(* \(#,##0.00\);_(* &quot;-&quot;??_);_(@_)"/>
    <numFmt numFmtId="164" formatCode="_-* #,##0.00_-;\-* #,##0.00_-;_-* &quot;-&quot;??_-;_-@_-"/>
    <numFmt numFmtId="165" formatCode="_(* #,##0_);_(* \(#,##0\);_(* &quot;-&quot;??_);_(@_)"/>
    <numFmt numFmtId="166" formatCode="0.0%"/>
    <numFmt numFmtId="167" formatCode="&quot;$&quot;#,##0"/>
    <numFmt numFmtId="168" formatCode="&quot;$&quot;#,##0.00"/>
    <numFmt numFmtId="169" formatCode="_(* #,##0.00000_);_(* \(#,##0.00000\);_(* &quot;-&quot;??_);_(@_)"/>
    <numFmt numFmtId="170" formatCode="0.000000"/>
    <numFmt numFmtId="171" formatCode="_(* #,##0.0000000_);_(* \(#,##0.0000000\);_(* &quot;-&quot;??_);_(@_)"/>
    <numFmt numFmtId="172" formatCode="_(* #,##0.000000_);_(* \(#,##0.000000\);_(* &quot;-&quot;?_);_(@_)"/>
    <numFmt numFmtId="173" formatCode="#,##0.0000"/>
    <numFmt numFmtId="174" formatCode="_(* #,##0.0000_);_(* \(#,##0.0000\);_(* &quot;-&quot;??_);_(@_)"/>
  </numFmts>
  <fonts count="48" x14ac:knownFonts="1">
    <font>
      <sz val="11"/>
      <color theme="1"/>
      <name val="Calibri"/>
      <family val="2"/>
      <scheme val="minor"/>
    </font>
    <font>
      <sz val="11"/>
      <color theme="1"/>
      <name val="Calibri"/>
      <family val="2"/>
      <scheme val="minor"/>
    </font>
    <font>
      <sz val="10"/>
      <name val="Arial"/>
      <family val="2"/>
    </font>
    <font>
      <b/>
      <sz val="16"/>
      <name val="Arial"/>
      <family val="2"/>
    </font>
    <font>
      <b/>
      <sz val="10"/>
      <name val="Arial"/>
      <family val="2"/>
    </font>
    <font>
      <b/>
      <sz val="10"/>
      <color rgb="FF0070C0"/>
      <name val="Arial"/>
      <family val="2"/>
    </font>
    <font>
      <i/>
      <sz val="10"/>
      <name val="Arial"/>
      <family val="2"/>
    </font>
    <font>
      <b/>
      <u/>
      <sz val="10"/>
      <name val="Arial"/>
      <family val="2"/>
    </font>
    <font>
      <u/>
      <sz val="10"/>
      <name val="Arial"/>
      <family val="2"/>
    </font>
    <font>
      <sz val="10"/>
      <name val="Times New Roman"/>
      <family val="1"/>
    </font>
    <font>
      <sz val="10"/>
      <name val="Calibri"/>
      <family val="2"/>
    </font>
    <font>
      <b/>
      <sz val="14"/>
      <color theme="1"/>
      <name val="Calibri"/>
      <family val="2"/>
      <scheme val="minor"/>
    </font>
    <font>
      <b/>
      <sz val="12"/>
      <color theme="1"/>
      <name val="Calibri"/>
      <family val="2"/>
      <scheme val="minor"/>
    </font>
    <font>
      <b/>
      <sz val="11"/>
      <name val="Calibri"/>
      <family val="2"/>
    </font>
    <font>
      <b/>
      <sz val="10"/>
      <name val="Calibri"/>
      <family val="2"/>
    </font>
    <font>
      <sz val="10"/>
      <color theme="1"/>
      <name val="Calibri"/>
      <family val="2"/>
      <scheme val="minor"/>
    </font>
    <font>
      <b/>
      <u/>
      <sz val="11"/>
      <color theme="1"/>
      <name val="Calibri"/>
      <family val="2"/>
      <scheme val="minor"/>
    </font>
    <font>
      <b/>
      <sz val="12"/>
      <color rgb="FF000000"/>
      <name val="Calibri"/>
      <family val="2"/>
    </font>
    <font>
      <sz val="10"/>
      <color indexed="17"/>
      <name val="Arial"/>
      <family val="2"/>
    </font>
    <font>
      <b/>
      <sz val="10"/>
      <color indexed="57"/>
      <name val="Arial"/>
      <family val="2"/>
    </font>
    <font>
      <b/>
      <sz val="10"/>
      <color indexed="12"/>
      <name val="Arial"/>
      <family val="2"/>
    </font>
    <font>
      <b/>
      <sz val="12"/>
      <name val="Arial"/>
      <family val="2"/>
    </font>
    <font>
      <b/>
      <sz val="14"/>
      <name val="Arial"/>
      <family val="2"/>
    </font>
    <font>
      <sz val="11"/>
      <color rgb="FF006100"/>
      <name val="Calibri"/>
      <family val="2"/>
      <scheme val="minor"/>
    </font>
    <font>
      <sz val="12"/>
      <color theme="1"/>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1"/>
      <color rgb="FF9C6500"/>
      <name val="Calibri"/>
      <family val="2"/>
      <scheme val="minor"/>
    </font>
    <font>
      <sz val="9.5"/>
      <color theme="1"/>
      <name val="Calibri"/>
      <family val="2"/>
      <scheme val="minor"/>
    </font>
    <font>
      <b/>
      <sz val="10"/>
      <color theme="1"/>
      <name val="Arial"/>
      <family val="2"/>
    </font>
    <font>
      <sz val="10"/>
      <color theme="1"/>
      <name val="Arial"/>
      <family val="2"/>
    </font>
    <font>
      <b/>
      <sz val="10"/>
      <color theme="4"/>
      <name val="Arial"/>
      <family val="2"/>
    </font>
    <font>
      <sz val="10"/>
      <color theme="4"/>
      <name val="Arial"/>
      <family val="2"/>
    </font>
  </fonts>
  <fills count="30">
    <fill>
      <patternFill patternType="none"/>
    </fill>
    <fill>
      <patternFill patternType="gray125"/>
    </fill>
    <fill>
      <patternFill patternType="solid">
        <fgColor theme="8" tint="0.79998168889431442"/>
        <bgColor indexed="64"/>
      </patternFill>
    </fill>
    <fill>
      <patternFill patternType="solid">
        <fgColor theme="2" tint="-9.9978637043366805E-2"/>
        <bgColor indexed="64"/>
      </patternFill>
    </fill>
    <fill>
      <patternFill patternType="solid">
        <fgColor theme="0"/>
        <bgColor indexed="64"/>
      </patternFill>
    </fill>
    <fill>
      <patternFill patternType="solid">
        <fgColor rgb="FFFFFF00"/>
        <bgColor indexed="64"/>
      </patternFill>
    </fill>
    <fill>
      <patternFill patternType="solid">
        <fgColor rgb="FFC6EFCE"/>
      </patternFill>
    </fill>
    <fill>
      <patternFill patternType="solid">
        <fgColor rgb="FFFFEB9C"/>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37">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top/>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s>
  <cellStyleXfs count="132">
    <xf numFmtId="0" fontId="0" fillId="0" borderId="0"/>
    <xf numFmtId="0" fontId="2" fillId="0" borderId="0"/>
    <xf numFmtId="0" fontId="2" fillId="0" borderId="0"/>
    <xf numFmtId="0" fontId="1" fillId="0" borderId="0"/>
    <xf numFmtId="43"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0" fontId="9" fillId="0" borderId="0"/>
    <xf numFmtId="0" fontId="25" fillId="8" borderId="0" applyNumberFormat="0" applyBorder="0" applyAlignment="0" applyProtection="0"/>
    <xf numFmtId="0" fontId="25" fillId="8" borderId="0" applyNumberFormat="0" applyBorder="0" applyAlignment="0" applyProtection="0"/>
    <xf numFmtId="0" fontId="25" fillId="9" borderId="0" applyNumberFormat="0" applyBorder="0" applyAlignment="0" applyProtection="0"/>
    <xf numFmtId="0" fontId="25" fillId="9" borderId="0" applyNumberFormat="0" applyBorder="0" applyAlignment="0" applyProtection="0"/>
    <xf numFmtId="0" fontId="25" fillId="10" borderId="0" applyNumberFormat="0" applyBorder="0" applyAlignment="0" applyProtection="0"/>
    <xf numFmtId="0" fontId="25" fillId="10" borderId="0" applyNumberFormat="0" applyBorder="0" applyAlignment="0" applyProtection="0"/>
    <xf numFmtId="0" fontId="25" fillId="11" borderId="0" applyNumberFormat="0" applyBorder="0" applyAlignment="0" applyProtection="0"/>
    <xf numFmtId="0" fontId="25" fillId="11" borderId="0" applyNumberFormat="0" applyBorder="0" applyAlignment="0" applyProtection="0"/>
    <xf numFmtId="0" fontId="25" fillId="12" borderId="0" applyNumberFormat="0" applyBorder="0" applyAlignment="0" applyProtection="0"/>
    <xf numFmtId="0" fontId="25" fillId="12" borderId="0" applyNumberFormat="0" applyBorder="0" applyAlignment="0" applyProtection="0"/>
    <xf numFmtId="0" fontId="25" fillId="13"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25" fillId="15" borderId="0" applyNumberFormat="0" applyBorder="0" applyAlignment="0" applyProtection="0"/>
    <xf numFmtId="0" fontId="25" fillId="16" borderId="0" applyNumberFormat="0" applyBorder="0" applyAlignment="0" applyProtection="0"/>
    <xf numFmtId="0" fontId="25" fillId="16" borderId="0" applyNumberFormat="0" applyBorder="0" applyAlignment="0" applyProtection="0"/>
    <xf numFmtId="0" fontId="25" fillId="11" borderId="0" applyNumberFormat="0" applyBorder="0" applyAlignment="0" applyProtection="0"/>
    <xf numFmtId="0" fontId="25" fillId="11" borderId="0" applyNumberFormat="0" applyBorder="0" applyAlignment="0" applyProtection="0"/>
    <xf numFmtId="0" fontId="25" fillId="14" borderId="0" applyNumberFormat="0" applyBorder="0" applyAlignment="0" applyProtection="0"/>
    <xf numFmtId="0" fontId="25" fillId="14" borderId="0" applyNumberFormat="0" applyBorder="0" applyAlignment="0" applyProtection="0"/>
    <xf numFmtId="0" fontId="25" fillId="17" borderId="0" applyNumberFormat="0" applyBorder="0" applyAlignment="0" applyProtection="0"/>
    <xf numFmtId="0" fontId="25" fillId="17"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6" borderId="0" applyNumberFormat="0" applyBorder="0" applyAlignment="0" applyProtection="0"/>
    <xf numFmtId="0" fontId="26" fillId="16"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20" borderId="0" applyNumberFormat="0" applyBorder="0" applyAlignment="0" applyProtection="0"/>
    <xf numFmtId="0" fontId="26" fillId="20" borderId="0" applyNumberFormat="0" applyBorder="0" applyAlignment="0" applyProtection="0"/>
    <xf numFmtId="0" fontId="26" fillId="21" borderId="0" applyNumberFormat="0" applyBorder="0" applyAlignment="0" applyProtection="0"/>
    <xf numFmtId="0" fontId="26" fillId="21"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4" borderId="0" applyNumberFormat="0" applyBorder="0" applyAlignment="0" applyProtection="0"/>
    <xf numFmtId="0" fontId="26" fillId="24"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20" borderId="0" applyNumberFormat="0" applyBorder="0" applyAlignment="0" applyProtection="0"/>
    <xf numFmtId="0" fontId="26" fillId="20" borderId="0" applyNumberFormat="0" applyBorder="0" applyAlignment="0" applyProtection="0"/>
    <xf numFmtId="0" fontId="26" fillId="25" borderId="0" applyNumberFormat="0" applyBorder="0" applyAlignment="0" applyProtection="0"/>
    <xf numFmtId="0" fontId="26" fillId="25"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8" fillId="26" borderId="28" applyNumberFormat="0" applyAlignment="0" applyProtection="0"/>
    <xf numFmtId="0" fontId="28" fillId="26" borderId="28" applyNumberFormat="0" applyAlignment="0" applyProtection="0"/>
    <xf numFmtId="0" fontId="29" fillId="27" borderId="29" applyNumberFormat="0" applyAlignment="0" applyProtection="0"/>
    <xf numFmtId="0" fontId="29" fillId="27" borderId="29" applyNumberFormat="0" applyAlignment="0" applyProtection="0"/>
    <xf numFmtId="164" fontId="2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2" fillId="0" borderId="30" applyNumberFormat="0" applyFill="0" applyAlignment="0" applyProtection="0"/>
    <xf numFmtId="0" fontId="32" fillId="0" borderId="30" applyNumberFormat="0" applyFill="0" applyAlignment="0" applyProtection="0"/>
    <xf numFmtId="0" fontId="33" fillId="0" borderId="31" applyNumberFormat="0" applyFill="0" applyAlignment="0" applyProtection="0"/>
    <xf numFmtId="0" fontId="33" fillId="0" borderId="31" applyNumberFormat="0" applyFill="0" applyAlignment="0" applyProtection="0"/>
    <xf numFmtId="0" fontId="34" fillId="0" borderId="32" applyNumberFormat="0" applyFill="0" applyAlignment="0" applyProtection="0"/>
    <xf numFmtId="0" fontId="34" fillId="0" borderId="32" applyNumberFormat="0" applyFill="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5" fillId="13" borderId="28" applyNumberFormat="0" applyAlignment="0" applyProtection="0"/>
    <xf numFmtId="0" fontId="35" fillId="13" borderId="28" applyNumberFormat="0" applyAlignment="0" applyProtection="0"/>
    <xf numFmtId="0" fontId="36" fillId="0" borderId="33" applyNumberFormat="0" applyFill="0" applyAlignment="0" applyProtection="0"/>
    <xf numFmtId="0" fontId="36" fillId="0" borderId="33" applyNumberFormat="0" applyFill="0" applyAlignment="0" applyProtection="0"/>
    <xf numFmtId="0" fontId="37" fillId="28" borderId="0" applyNumberFormat="0" applyBorder="0" applyAlignment="0" applyProtection="0"/>
    <xf numFmtId="0" fontId="37" fillId="28" borderId="0" applyNumberFormat="0" applyBorder="0" applyAlignment="0" applyProtection="0"/>
    <xf numFmtId="0" fontId="25" fillId="0" borderId="0"/>
    <xf numFmtId="0" fontId="2" fillId="0" borderId="0"/>
    <xf numFmtId="0" fontId="2" fillId="0" borderId="0"/>
    <xf numFmtId="0" fontId="2" fillId="0" borderId="0"/>
    <xf numFmtId="0" fontId="2" fillId="29" borderId="34" applyNumberFormat="0" applyFont="0" applyAlignment="0" applyProtection="0"/>
    <xf numFmtId="0" fontId="2" fillId="29" borderId="34" applyNumberFormat="0" applyFont="0" applyAlignment="0" applyProtection="0"/>
    <xf numFmtId="0" fontId="38" fillId="26" borderId="35" applyNumberFormat="0" applyAlignment="0" applyProtection="0"/>
    <xf numFmtId="0" fontId="38" fillId="26" borderId="35" applyNumberFormat="0" applyAlignment="0" applyProtection="0"/>
    <xf numFmtId="9" fontId="25"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40" fillId="0" borderId="36" applyNumberFormat="0" applyFill="0" applyAlignment="0" applyProtection="0"/>
    <xf numFmtId="0" fontId="40" fillId="0" borderId="36" applyNumberFormat="0" applyFill="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1" fillId="0" borderId="0"/>
    <xf numFmtId="0" fontId="23" fillId="6" borderId="0" applyNumberFormat="0" applyBorder="0" applyAlignment="0" applyProtection="0"/>
    <xf numFmtId="0" fontId="42" fillId="7" borderId="0" applyNumberFormat="0" applyBorder="0" applyAlignment="0" applyProtection="0"/>
    <xf numFmtId="43" fontId="1" fillId="0" borderId="0" applyFont="0" applyFill="0" applyBorder="0" applyAlignment="0" applyProtection="0"/>
    <xf numFmtId="0" fontId="9"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164" fontId="1" fillId="0" borderId="0" applyFont="0" applyFill="0" applyBorder="0" applyAlignment="0" applyProtection="0"/>
    <xf numFmtId="9" fontId="1" fillId="0" borderId="0" applyFont="0" applyFill="0" applyBorder="0" applyAlignment="0" applyProtection="0"/>
    <xf numFmtId="0" fontId="24" fillId="0" borderId="0"/>
    <xf numFmtId="9" fontId="1" fillId="0" borderId="0" applyFont="0" applyFill="0" applyBorder="0" applyAlignment="0" applyProtection="0"/>
  </cellStyleXfs>
  <cellXfs count="147">
    <xf numFmtId="0" fontId="0" fillId="0" borderId="0" xfId="0"/>
    <xf numFmtId="0" fontId="2" fillId="0" borderId="0" xfId="1"/>
    <xf numFmtId="0" fontId="4" fillId="0" borderId="0" xfId="1" applyFont="1"/>
    <xf numFmtId="0" fontId="2" fillId="0" borderId="0" xfId="1" applyAlignment="1">
      <alignment wrapText="1"/>
    </xf>
    <xf numFmtId="0" fontId="4" fillId="0" borderId="0" xfId="1" applyFont="1" applyAlignment="1">
      <alignment horizontal="right"/>
    </xf>
    <xf numFmtId="0" fontId="5" fillId="0" borderId="1" xfId="1" applyFont="1" applyBorder="1" applyAlignment="1">
      <alignment horizontal="center"/>
    </xf>
    <xf numFmtId="0" fontId="2" fillId="2" borderId="2" xfId="2" applyFill="1" applyBorder="1" applyAlignment="1" applyProtection="1">
      <alignment horizontal="left"/>
      <protection locked="0"/>
    </xf>
    <xf numFmtId="0" fontId="2" fillId="2" borderId="3" xfId="2" applyFill="1" applyBorder="1" applyAlignment="1" applyProtection="1">
      <alignment horizontal="center"/>
      <protection locked="0"/>
    </xf>
    <xf numFmtId="0" fontId="2" fillId="2" borderId="0" xfId="2" applyFill="1" applyAlignment="1" applyProtection="1">
      <alignment horizontal="center"/>
      <protection locked="0"/>
    </xf>
    <xf numFmtId="0" fontId="7" fillId="0" borderId="5" xfId="1" applyFont="1" applyBorder="1"/>
    <xf numFmtId="0" fontId="2" fillId="0" borderId="6" xfId="1" applyBorder="1" applyAlignment="1">
      <alignment wrapText="1"/>
    </xf>
    <xf numFmtId="0" fontId="2" fillId="0" borderId="4" xfId="1" applyBorder="1" applyAlignment="1">
      <alignment vertical="top" wrapText="1"/>
    </xf>
    <xf numFmtId="0" fontId="2" fillId="0" borderId="6" xfId="1" applyBorder="1" applyAlignment="1">
      <alignment vertical="top" wrapText="1"/>
    </xf>
    <xf numFmtId="0" fontId="2" fillId="0" borderId="7" xfId="1" applyBorder="1" applyAlignment="1">
      <alignment vertical="top" wrapText="1"/>
    </xf>
    <xf numFmtId="0" fontId="2" fillId="0" borderId="8" xfId="1" applyBorder="1" applyAlignment="1">
      <alignment vertical="top" wrapText="1"/>
    </xf>
    <xf numFmtId="0" fontId="2" fillId="0" borderId="9" xfId="1" applyBorder="1" applyAlignment="1">
      <alignment vertical="top" wrapText="1"/>
    </xf>
    <xf numFmtId="0" fontId="2" fillId="0" borderId="10" xfId="1" applyBorder="1" applyAlignment="1">
      <alignment vertical="top" wrapText="1"/>
    </xf>
    <xf numFmtId="0" fontId="2" fillId="0" borderId="11" xfId="1" applyBorder="1" applyAlignment="1">
      <alignment vertical="top" wrapText="1"/>
    </xf>
    <xf numFmtId="0" fontId="2" fillId="0" borderId="12" xfId="1" applyBorder="1" applyAlignment="1">
      <alignment vertical="top" wrapText="1"/>
    </xf>
    <xf numFmtId="0" fontId="2" fillId="0" borderId="12" xfId="1" applyBorder="1" applyAlignment="1">
      <alignment wrapText="1"/>
    </xf>
    <xf numFmtId="0" fontId="2" fillId="0" borderId="13" xfId="1" applyBorder="1"/>
    <xf numFmtId="0" fontId="2" fillId="0" borderId="14" xfId="1" applyBorder="1"/>
    <xf numFmtId="0" fontId="2" fillId="0" borderId="10" xfId="1" applyBorder="1" applyAlignment="1">
      <alignment wrapText="1"/>
    </xf>
    <xf numFmtId="0" fontId="4" fillId="0" borderId="17" xfId="1" applyFont="1" applyBorder="1" applyAlignment="1">
      <alignment horizontal="center" wrapText="1"/>
    </xf>
    <xf numFmtId="0" fontId="4" fillId="0" borderId="1" xfId="1" applyFont="1" applyBorder="1" applyAlignment="1">
      <alignment wrapText="1"/>
    </xf>
    <xf numFmtId="0" fontId="4" fillId="0" borderId="1" xfId="1" applyFont="1" applyBorder="1" applyAlignment="1">
      <alignment horizontal="center" wrapText="1"/>
    </xf>
    <xf numFmtId="0" fontId="9" fillId="0" borderId="18" xfId="1" applyFont="1" applyBorder="1" applyAlignment="1">
      <alignment horizontal="center" vertical="top" wrapText="1"/>
    </xf>
    <xf numFmtId="0" fontId="9" fillId="0" borderId="18" xfId="1" applyFont="1" applyBorder="1"/>
    <xf numFmtId="0" fontId="9" fillId="0" borderId="18" xfId="1" applyFont="1" applyBorder="1" applyAlignment="1">
      <alignment horizontal="center" vertical="top"/>
    </xf>
    <xf numFmtId="0" fontId="9" fillId="0" borderId="2" xfId="1" applyFont="1" applyBorder="1" applyAlignment="1">
      <alignment horizontal="center" vertical="top" wrapText="1"/>
    </xf>
    <xf numFmtId="0" fontId="9" fillId="0" borderId="2" xfId="1" applyFont="1" applyBorder="1"/>
    <xf numFmtId="0" fontId="9" fillId="0" borderId="2" xfId="1" applyFont="1" applyBorder="1" applyAlignment="1">
      <alignment horizontal="center" vertical="top"/>
    </xf>
    <xf numFmtId="0" fontId="9" fillId="0" borderId="2" xfId="1" applyFont="1" applyBorder="1" applyAlignment="1">
      <alignment wrapText="1"/>
    </xf>
    <xf numFmtId="0" fontId="9" fillId="0" borderId="19" xfId="1" applyFont="1" applyBorder="1" applyAlignment="1">
      <alignment horizontal="center" vertical="top" wrapText="1"/>
    </xf>
    <xf numFmtId="0" fontId="9" fillId="0" borderId="19" xfId="1" applyFont="1" applyBorder="1"/>
    <xf numFmtId="0" fontId="9" fillId="0" borderId="19" xfId="1" applyFont="1" applyBorder="1" applyAlignment="1">
      <alignment horizontal="center" vertical="top"/>
    </xf>
    <xf numFmtId="0" fontId="9" fillId="0" borderId="2" xfId="1" applyFont="1" applyBorder="1" applyAlignment="1">
      <alignment horizontal="center" vertical="center" wrapText="1"/>
    </xf>
    <xf numFmtId="0" fontId="9" fillId="0" borderId="0" xfId="1" applyFont="1" applyAlignment="1">
      <alignment horizontal="left" vertical="center" wrapText="1"/>
    </xf>
    <xf numFmtId="0" fontId="9" fillId="0" borderId="2" xfId="1" applyFont="1" applyBorder="1" applyAlignment="1">
      <alignment horizontal="center" vertical="center"/>
    </xf>
    <xf numFmtId="0" fontId="2" fillId="0" borderId="0" xfId="1" applyAlignment="1">
      <alignment vertical="center"/>
    </xf>
    <xf numFmtId="0" fontId="9" fillId="0" borderId="0" xfId="1" applyFont="1"/>
    <xf numFmtId="0" fontId="9" fillId="0" borderId="20" xfId="1" applyFont="1" applyBorder="1"/>
    <xf numFmtId="0" fontId="9" fillId="0" borderId="18" xfId="1" applyFont="1" applyBorder="1" applyAlignment="1">
      <alignment horizontal="center"/>
    </xf>
    <xf numFmtId="0" fontId="9" fillId="0" borderId="21" xfId="1" applyFont="1" applyBorder="1"/>
    <xf numFmtId="0" fontId="9" fillId="0" borderId="2" xfId="1" applyFont="1" applyBorder="1" applyAlignment="1">
      <alignment horizontal="center"/>
    </xf>
    <xf numFmtId="0" fontId="9" fillId="4" borderId="0" xfId="1" applyFont="1" applyFill="1"/>
    <xf numFmtId="0" fontId="9" fillId="5" borderId="0" xfId="1" applyFont="1" applyFill="1"/>
    <xf numFmtId="0" fontId="9" fillId="0" borderId="19" xfId="1" applyFont="1" applyBorder="1" applyAlignment="1">
      <alignment horizontal="center"/>
    </xf>
    <xf numFmtId="0" fontId="9" fillId="4" borderId="20" xfId="1" applyFont="1" applyFill="1" applyBorder="1"/>
    <xf numFmtId="0" fontId="9" fillId="0" borderId="0" xfId="1" applyFont="1" applyAlignment="1">
      <alignment vertical="center" wrapText="1"/>
    </xf>
    <xf numFmtId="16" fontId="2" fillId="0" borderId="0" xfId="1" applyNumberFormat="1"/>
    <xf numFmtId="20" fontId="2" fillId="0" borderId="0" xfId="1" applyNumberFormat="1"/>
    <xf numFmtId="0" fontId="9" fillId="5" borderId="20" xfId="1" applyFont="1" applyFill="1" applyBorder="1"/>
    <xf numFmtId="0" fontId="10" fillId="0" borderId="0" xfId="1" applyFont="1"/>
    <xf numFmtId="0" fontId="2" fillId="0" borderId="0" xfId="1" applyAlignment="1">
      <alignment horizontal="center"/>
    </xf>
    <xf numFmtId="0" fontId="11" fillId="4" borderId="0" xfId="3" applyFont="1" applyFill="1"/>
    <xf numFmtId="0" fontId="1" fillId="4" borderId="0" xfId="3" applyFill="1" applyAlignment="1">
      <alignment vertical="top"/>
    </xf>
    <xf numFmtId="0" fontId="1" fillId="4" borderId="0" xfId="3" applyFill="1"/>
    <xf numFmtId="0" fontId="12" fillId="4" borderId="0" xfId="3" applyFont="1" applyFill="1"/>
    <xf numFmtId="0" fontId="1" fillId="4" borderId="0" xfId="3" applyFill="1" applyAlignment="1">
      <alignment wrapText="1"/>
    </xf>
    <xf numFmtId="0" fontId="13" fillId="4" borderId="22" xfId="1" applyFont="1" applyFill="1" applyBorder="1"/>
    <xf numFmtId="0" fontId="15" fillId="4" borderId="23" xfId="3" applyFont="1" applyFill="1" applyBorder="1"/>
    <xf numFmtId="0" fontId="13" fillId="4" borderId="3" xfId="1" applyFont="1" applyFill="1" applyBorder="1"/>
    <xf numFmtId="0" fontId="15" fillId="4" borderId="24" xfId="3" applyFont="1" applyFill="1" applyBorder="1"/>
    <xf numFmtId="0" fontId="16" fillId="4" borderId="24" xfId="3" applyFont="1" applyFill="1" applyBorder="1" applyAlignment="1">
      <alignment wrapText="1"/>
    </xf>
    <xf numFmtId="0" fontId="1" fillId="4" borderId="3" xfId="3" applyFill="1" applyBorder="1" applyAlignment="1">
      <alignment wrapText="1"/>
    </xf>
    <xf numFmtId="0" fontId="15" fillId="4" borderId="24" xfId="3" applyFont="1" applyFill="1" applyBorder="1" applyAlignment="1">
      <alignment wrapText="1"/>
    </xf>
    <xf numFmtId="0" fontId="1" fillId="4" borderId="24" xfId="3" applyFill="1" applyBorder="1" applyAlignment="1">
      <alignment wrapText="1"/>
    </xf>
    <xf numFmtId="0" fontId="10" fillId="4" borderId="24" xfId="1" applyFont="1" applyFill="1" applyBorder="1" applyAlignment="1">
      <alignment vertical="center" wrapText="1"/>
    </xf>
    <xf numFmtId="0" fontId="10" fillId="4" borderId="24" xfId="1" quotePrefix="1" applyFont="1" applyFill="1" applyBorder="1" applyAlignment="1">
      <alignment horizontal="left" vertical="center" wrapText="1" indent="1"/>
    </xf>
    <xf numFmtId="0" fontId="10" fillId="4" borderId="24" xfId="1" applyFont="1" applyFill="1" applyBorder="1" applyAlignment="1">
      <alignment horizontal="left" vertical="center" wrapText="1" indent="3"/>
    </xf>
    <xf numFmtId="0" fontId="10" fillId="4" borderId="24" xfId="1" applyFont="1" applyFill="1" applyBorder="1" applyAlignment="1">
      <alignment horizontal="left" vertical="center" wrapText="1" indent="1"/>
    </xf>
    <xf numFmtId="0" fontId="15" fillId="4" borderId="24" xfId="3" applyFont="1" applyFill="1" applyBorder="1" applyAlignment="1">
      <alignment horizontal="left" wrapText="1" indent="1"/>
    </xf>
    <xf numFmtId="0" fontId="1" fillId="4" borderId="25" xfId="3" applyFill="1" applyBorder="1" applyAlignment="1">
      <alignment wrapText="1"/>
    </xf>
    <xf numFmtId="0" fontId="15" fillId="4" borderId="26" xfId="3" applyFont="1" applyFill="1" applyBorder="1" applyAlignment="1">
      <alignment horizontal="left" wrapText="1" indent="3"/>
    </xf>
    <xf numFmtId="0" fontId="17" fillId="4" borderId="22" xfId="1" applyFont="1" applyFill="1" applyBorder="1"/>
    <xf numFmtId="0" fontId="15" fillId="4" borderId="23" xfId="3" applyFont="1" applyFill="1" applyBorder="1" applyAlignment="1">
      <alignment wrapText="1"/>
    </xf>
    <xf numFmtId="0" fontId="17" fillId="4" borderId="3" xfId="1" applyFont="1" applyFill="1" applyBorder="1"/>
    <xf numFmtId="0" fontId="10" fillId="0" borderId="24" xfId="1" applyFont="1" applyBorder="1" applyAlignment="1">
      <alignment horizontal="left" indent="1"/>
    </xf>
    <xf numFmtId="0" fontId="10" fillId="4" borderId="24" xfId="1" applyFont="1" applyFill="1" applyBorder="1" applyAlignment="1">
      <alignment horizontal="left" vertical="center" wrapText="1" indent="2"/>
    </xf>
    <xf numFmtId="0" fontId="10" fillId="4" borderId="26" xfId="1" applyFont="1" applyFill="1" applyBorder="1" applyAlignment="1">
      <alignment horizontal="left" vertical="center" wrapText="1" indent="1"/>
    </xf>
    <xf numFmtId="0" fontId="10" fillId="5" borderId="24" xfId="1" applyFont="1" applyFill="1" applyBorder="1" applyAlignment="1">
      <alignment horizontal="left" vertical="center" wrapText="1" indent="3"/>
    </xf>
    <xf numFmtId="0" fontId="10" fillId="4" borderId="24" xfId="1" applyFont="1" applyFill="1" applyBorder="1" applyAlignment="1">
      <alignment horizontal="left" vertical="center" wrapText="1" indent="5"/>
    </xf>
    <xf numFmtId="0" fontId="10" fillId="4" borderId="24" xfId="1" applyFont="1" applyFill="1" applyBorder="1" applyAlignment="1">
      <alignment horizontal="left" vertical="center" wrapText="1"/>
    </xf>
    <xf numFmtId="0" fontId="10" fillId="5" borderId="26" xfId="1" applyFont="1" applyFill="1" applyBorder="1" applyAlignment="1">
      <alignment horizontal="left" vertical="center" wrapText="1" indent="3"/>
    </xf>
    <xf numFmtId="0" fontId="10" fillId="4" borderId="26" xfId="1" applyFont="1" applyFill="1" applyBorder="1" applyAlignment="1">
      <alignment horizontal="left" indent="3"/>
    </xf>
    <xf numFmtId="0" fontId="10" fillId="5" borderId="24" xfId="1" applyFont="1" applyFill="1" applyBorder="1" applyAlignment="1">
      <alignment horizontal="left" vertical="center" wrapText="1" indent="1"/>
    </xf>
    <xf numFmtId="0" fontId="10" fillId="5" borderId="26" xfId="1" applyFont="1" applyFill="1" applyBorder="1" applyAlignment="1">
      <alignment horizontal="left" vertical="center" wrapText="1" indent="1"/>
    </xf>
    <xf numFmtId="0" fontId="2" fillId="0" borderId="0" xfId="2"/>
    <xf numFmtId="0" fontId="2" fillId="5" borderId="0" xfId="2" applyFill="1"/>
    <xf numFmtId="10" fontId="2" fillId="5" borderId="0" xfId="5" applyNumberFormat="1" applyFont="1" applyFill="1"/>
    <xf numFmtId="168" fontId="18" fillId="0" borderId="0" xfId="2" applyNumberFormat="1" applyFont="1"/>
    <xf numFmtId="0" fontId="2" fillId="0" borderId="0" xfId="2" applyAlignment="1">
      <alignment horizontal="left" indent="1"/>
    </xf>
    <xf numFmtId="3" fontId="19" fillId="0" borderId="0" xfId="2" applyNumberFormat="1" applyFont="1"/>
    <xf numFmtId="0" fontId="8" fillId="0" borderId="0" xfId="2" applyFont="1"/>
    <xf numFmtId="166" fontId="20" fillId="0" borderId="0" xfId="6" applyNumberFormat="1" applyFont="1" applyFill="1" applyAlignment="1">
      <alignment horizontal="center"/>
    </xf>
    <xf numFmtId="3" fontId="20" fillId="0" borderId="0" xfId="6" applyNumberFormat="1" applyFont="1" applyFill="1" applyAlignment="1">
      <alignment horizontal="center"/>
    </xf>
    <xf numFmtId="167" fontId="20" fillId="0" borderId="0" xfId="6" applyNumberFormat="1" applyFont="1" applyFill="1" applyAlignment="1">
      <alignment horizontal="center"/>
    </xf>
    <xf numFmtId="0" fontId="6" fillId="0" borderId="0" xfId="2" applyFont="1"/>
    <xf numFmtId="0" fontId="7" fillId="0" borderId="0" xfId="2" applyFont="1"/>
    <xf numFmtId="0" fontId="21" fillId="0" borderId="0" xfId="2" applyFont="1"/>
    <xf numFmtId="0" fontId="22" fillId="0" borderId="0" xfId="2" applyFont="1"/>
    <xf numFmtId="170" fontId="0" fillId="0" borderId="0" xfId="0" applyNumberFormat="1"/>
    <xf numFmtId="170" fontId="43" fillId="0" borderId="0" xfId="0" applyNumberFormat="1" applyFont="1"/>
    <xf numFmtId="0" fontId="0" fillId="0" borderId="0" xfId="0" applyAlignment="1">
      <alignment horizontal="right"/>
    </xf>
    <xf numFmtId="0" fontId="0" fillId="5" borderId="0" xfId="0" applyFill="1"/>
    <xf numFmtId="171" fontId="0" fillId="0" borderId="0" xfId="112" applyNumberFormat="1" applyFont="1"/>
    <xf numFmtId="167" fontId="2" fillId="5" borderId="0" xfId="2" applyNumberFormat="1" applyFill="1"/>
    <xf numFmtId="169" fontId="2" fillId="0" borderId="0" xfId="2" applyNumberFormat="1"/>
    <xf numFmtId="172" fontId="2" fillId="0" borderId="0" xfId="2" applyNumberFormat="1"/>
    <xf numFmtId="168" fontId="2" fillId="0" borderId="0" xfId="2" applyNumberFormat="1"/>
    <xf numFmtId="173" fontId="2" fillId="0" borderId="0" xfId="2" applyNumberFormat="1"/>
    <xf numFmtId="173" fontId="19" fillId="0" borderId="0" xfId="2" applyNumberFormat="1" applyFont="1"/>
    <xf numFmtId="174" fontId="2" fillId="0" borderId="0" xfId="112" applyNumberFormat="1" applyFont="1"/>
    <xf numFmtId="10" fontId="20" fillId="0" borderId="0" xfId="131" applyNumberFormat="1" applyFont="1" applyFill="1" applyAlignment="1">
      <alignment horizontal="center"/>
    </xf>
    <xf numFmtId="9" fontId="20" fillId="0" borderId="0" xfId="131" applyFont="1" applyFill="1" applyAlignment="1">
      <alignment horizontal="center"/>
    </xf>
    <xf numFmtId="0" fontId="44" fillId="0" borderId="0" xfId="0" applyFont="1"/>
    <xf numFmtId="0" fontId="45" fillId="0" borderId="0" xfId="0" applyFont="1"/>
    <xf numFmtId="0" fontId="44" fillId="0" borderId="0" xfId="0" applyFont="1" applyAlignment="1">
      <alignment horizontal="center"/>
    </xf>
    <xf numFmtId="9" fontId="45" fillId="0" borderId="0" xfId="0" applyNumberFormat="1" applyFont="1"/>
    <xf numFmtId="0" fontId="45" fillId="0" borderId="0" xfId="0" applyFont="1" applyAlignment="1">
      <alignment horizontal="left" indent="1"/>
    </xf>
    <xf numFmtId="165" fontId="45" fillId="0" borderId="0" xfId="112" applyNumberFormat="1" applyFont="1"/>
    <xf numFmtId="10" fontId="45" fillId="0" borderId="0" xfId="0" applyNumberFormat="1" applyFont="1"/>
    <xf numFmtId="0" fontId="45" fillId="0" borderId="27" xfId="0" applyFont="1" applyBorder="1" applyAlignment="1">
      <alignment horizontal="left" indent="1"/>
    </xf>
    <xf numFmtId="165" fontId="45" fillId="0" borderId="27" xfId="112" applyNumberFormat="1" applyFont="1" applyBorder="1"/>
    <xf numFmtId="165" fontId="44" fillId="0" borderId="0" xfId="112" applyNumberFormat="1" applyFont="1"/>
    <xf numFmtId="43" fontId="45" fillId="0" borderId="0" xfId="112" applyFont="1"/>
    <xf numFmtId="43" fontId="45" fillId="0" borderId="27" xfId="112" applyFont="1" applyBorder="1"/>
    <xf numFmtId="43" fontId="44" fillId="0" borderId="0" xfId="112" applyFont="1"/>
    <xf numFmtId="165" fontId="45" fillId="0" borderId="0" xfId="0" applyNumberFormat="1" applyFont="1"/>
    <xf numFmtId="165" fontId="44" fillId="5" borderId="0" xfId="0" applyNumberFormat="1" applyFont="1" applyFill="1"/>
    <xf numFmtId="0" fontId="46" fillId="0" borderId="0" xfId="0" applyFont="1"/>
    <xf numFmtId="165" fontId="20" fillId="0" borderId="0" xfId="7" applyNumberFormat="1" applyFont="1" applyFill="1" applyAlignment="1">
      <alignment horizontal="left"/>
    </xf>
    <xf numFmtId="0" fontId="4" fillId="3" borderId="15" xfId="1" applyFont="1" applyFill="1" applyBorder="1" applyAlignment="1">
      <alignment horizontal="center"/>
    </xf>
    <xf numFmtId="0" fontId="4" fillId="3" borderId="16" xfId="1" applyFont="1" applyFill="1" applyBorder="1" applyAlignment="1">
      <alignment horizontal="center"/>
    </xf>
    <xf numFmtId="0" fontId="4" fillId="3" borderId="17" xfId="1" applyFont="1" applyFill="1" applyBorder="1" applyAlignment="1">
      <alignment horizontal="center"/>
    </xf>
    <xf numFmtId="0" fontId="4" fillId="0" borderId="4" xfId="1" applyFont="1" applyBorder="1" applyAlignment="1">
      <alignment vertical="center"/>
    </xf>
    <xf numFmtId="0" fontId="4" fillId="0" borderId="7" xfId="1" applyFont="1" applyBorder="1" applyAlignment="1">
      <alignment vertical="center"/>
    </xf>
    <xf numFmtId="0" fontId="4" fillId="0" borderId="9" xfId="1" applyFont="1" applyBorder="1" applyAlignment="1">
      <alignment vertical="center"/>
    </xf>
    <xf numFmtId="0" fontId="4" fillId="0" borderId="4" xfId="1" applyFont="1" applyBorder="1"/>
    <xf numFmtId="0" fontId="4" fillId="0" borderId="7" xfId="1" applyFont="1" applyBorder="1"/>
    <xf numFmtId="0" fontId="4" fillId="0" borderId="9" xfId="1" applyFont="1" applyBorder="1"/>
    <xf numFmtId="0" fontId="3" fillId="0" borderId="0" xfId="1" applyFont="1" applyAlignment="1">
      <alignment horizontal="center"/>
    </xf>
    <xf numFmtId="0" fontId="47" fillId="0" borderId="0" xfId="0" applyFont="1" applyAlignment="1">
      <alignment horizontal="left" vertical="top" wrapText="1"/>
    </xf>
    <xf numFmtId="0" fontId="45" fillId="0" borderId="0" xfId="0" applyFont="1" applyAlignment="1">
      <alignment horizontal="left" vertical="top" wrapText="1"/>
    </xf>
    <xf numFmtId="0" fontId="2" fillId="0" borderId="0" xfId="2" applyAlignment="1">
      <alignment horizontal="left" vertical="top" wrapText="1"/>
    </xf>
    <xf numFmtId="0" fontId="47" fillId="0" borderId="0" xfId="2" applyFont="1" applyAlignment="1">
      <alignment horizontal="left" vertical="top" wrapText="1"/>
    </xf>
  </cellXfs>
  <cellStyles count="132">
    <cellStyle name="=C:\WINDOWS\SYSTEM32\COMMAND.COM" xfId="8" xr:uid="{00000000-0005-0000-0000-000000000000}"/>
    <cellStyle name="=C:\WINDOWS\SYSTEM32\COMMAND.COM 2" xfId="113" xr:uid="{00000000-0005-0000-0000-000001000000}"/>
    <cellStyle name="20% - Accent1 2" xfId="10" xr:uid="{00000000-0005-0000-0000-000002000000}"/>
    <cellStyle name="20% - Accent1 3" xfId="9" xr:uid="{00000000-0005-0000-0000-000003000000}"/>
    <cellStyle name="20% - Accent2 2" xfId="12" xr:uid="{00000000-0005-0000-0000-000004000000}"/>
    <cellStyle name="20% - Accent2 3" xfId="11" xr:uid="{00000000-0005-0000-0000-000005000000}"/>
    <cellStyle name="20% - Accent3 2" xfId="14" xr:uid="{00000000-0005-0000-0000-000006000000}"/>
    <cellStyle name="20% - Accent3 3" xfId="13" xr:uid="{00000000-0005-0000-0000-000007000000}"/>
    <cellStyle name="20% - Accent4 2" xfId="16" xr:uid="{00000000-0005-0000-0000-000008000000}"/>
    <cellStyle name="20% - Accent4 3" xfId="15" xr:uid="{00000000-0005-0000-0000-000009000000}"/>
    <cellStyle name="20% - Accent5 2" xfId="18" xr:uid="{00000000-0005-0000-0000-00000A000000}"/>
    <cellStyle name="20% - Accent5 3" xfId="17" xr:uid="{00000000-0005-0000-0000-00000B000000}"/>
    <cellStyle name="20% - Accent6 2" xfId="20" xr:uid="{00000000-0005-0000-0000-00000C000000}"/>
    <cellStyle name="20% - Accent6 3" xfId="19" xr:uid="{00000000-0005-0000-0000-00000D000000}"/>
    <cellStyle name="40% - Accent1 2" xfId="22" xr:uid="{00000000-0005-0000-0000-00000E000000}"/>
    <cellStyle name="40% - Accent1 3" xfId="21" xr:uid="{00000000-0005-0000-0000-00000F000000}"/>
    <cellStyle name="40% - Accent2 2" xfId="24" xr:uid="{00000000-0005-0000-0000-000010000000}"/>
    <cellStyle name="40% - Accent2 3" xfId="23" xr:uid="{00000000-0005-0000-0000-000011000000}"/>
    <cellStyle name="40% - Accent3 2" xfId="26" xr:uid="{00000000-0005-0000-0000-000012000000}"/>
    <cellStyle name="40% - Accent3 3" xfId="25" xr:uid="{00000000-0005-0000-0000-000013000000}"/>
    <cellStyle name="40% - Accent4 2" xfId="28" xr:uid="{00000000-0005-0000-0000-000014000000}"/>
    <cellStyle name="40% - Accent4 3" xfId="27" xr:uid="{00000000-0005-0000-0000-000015000000}"/>
    <cellStyle name="40% - Accent5 2" xfId="30" xr:uid="{00000000-0005-0000-0000-000016000000}"/>
    <cellStyle name="40% - Accent5 3" xfId="29" xr:uid="{00000000-0005-0000-0000-000017000000}"/>
    <cellStyle name="40% - Accent6 2" xfId="32" xr:uid="{00000000-0005-0000-0000-000018000000}"/>
    <cellStyle name="40% - Accent6 3" xfId="31" xr:uid="{00000000-0005-0000-0000-000019000000}"/>
    <cellStyle name="60% - Accent1 2" xfId="34" xr:uid="{00000000-0005-0000-0000-00001A000000}"/>
    <cellStyle name="60% - Accent1 3" xfId="33" xr:uid="{00000000-0005-0000-0000-00001B000000}"/>
    <cellStyle name="60% - Accent2 2" xfId="36" xr:uid="{00000000-0005-0000-0000-00001C000000}"/>
    <cellStyle name="60% - Accent2 3" xfId="35" xr:uid="{00000000-0005-0000-0000-00001D000000}"/>
    <cellStyle name="60% - Accent3 2" xfId="38" xr:uid="{00000000-0005-0000-0000-00001E000000}"/>
    <cellStyle name="60% - Accent3 3" xfId="37" xr:uid="{00000000-0005-0000-0000-00001F000000}"/>
    <cellStyle name="60% - Accent4 2" xfId="40" xr:uid="{00000000-0005-0000-0000-000020000000}"/>
    <cellStyle name="60% - Accent4 3" xfId="39" xr:uid="{00000000-0005-0000-0000-000021000000}"/>
    <cellStyle name="60% - Accent5 2" xfId="42" xr:uid="{00000000-0005-0000-0000-000022000000}"/>
    <cellStyle name="60% - Accent5 3" xfId="41" xr:uid="{00000000-0005-0000-0000-000023000000}"/>
    <cellStyle name="60% - Accent6 2" xfId="44" xr:uid="{00000000-0005-0000-0000-000024000000}"/>
    <cellStyle name="60% - Accent6 3" xfId="43" xr:uid="{00000000-0005-0000-0000-000025000000}"/>
    <cellStyle name="Accent1 2" xfId="46" xr:uid="{00000000-0005-0000-0000-000026000000}"/>
    <cellStyle name="Accent1 3" xfId="45" xr:uid="{00000000-0005-0000-0000-000027000000}"/>
    <cellStyle name="Accent2 2" xfId="48" xr:uid="{00000000-0005-0000-0000-000028000000}"/>
    <cellStyle name="Accent2 3" xfId="47" xr:uid="{00000000-0005-0000-0000-000029000000}"/>
    <cellStyle name="Accent3 2" xfId="50" xr:uid="{00000000-0005-0000-0000-00002A000000}"/>
    <cellStyle name="Accent3 3" xfId="49" xr:uid="{00000000-0005-0000-0000-00002B000000}"/>
    <cellStyle name="Accent4 2" xfId="52" xr:uid="{00000000-0005-0000-0000-00002C000000}"/>
    <cellStyle name="Accent4 3" xfId="51" xr:uid="{00000000-0005-0000-0000-00002D000000}"/>
    <cellStyle name="Accent5 2" xfId="54" xr:uid="{00000000-0005-0000-0000-00002E000000}"/>
    <cellStyle name="Accent5 3" xfId="53" xr:uid="{00000000-0005-0000-0000-00002F000000}"/>
    <cellStyle name="Accent6 2" xfId="56" xr:uid="{00000000-0005-0000-0000-000030000000}"/>
    <cellStyle name="Accent6 3" xfId="55" xr:uid="{00000000-0005-0000-0000-000031000000}"/>
    <cellStyle name="Bad 2" xfId="58" xr:uid="{00000000-0005-0000-0000-000032000000}"/>
    <cellStyle name="Bad 3" xfId="57" xr:uid="{00000000-0005-0000-0000-000033000000}"/>
    <cellStyle name="Calculation 2" xfId="60" xr:uid="{00000000-0005-0000-0000-000034000000}"/>
    <cellStyle name="Calculation 3" xfId="59" xr:uid="{00000000-0005-0000-0000-000035000000}"/>
    <cellStyle name="Check Cell 2" xfId="62" xr:uid="{00000000-0005-0000-0000-000036000000}"/>
    <cellStyle name="Check Cell 3" xfId="61" xr:uid="{00000000-0005-0000-0000-000037000000}"/>
    <cellStyle name="Comma 10" xfId="112" xr:uid="{00000000-0005-0000-0000-000038000000}"/>
    <cellStyle name="Comma 2" xfId="4" xr:uid="{00000000-0005-0000-0000-000039000000}"/>
    <cellStyle name="Comma 2 2" xfId="63" xr:uid="{00000000-0005-0000-0000-00003A000000}"/>
    <cellStyle name="Comma 3" xfId="64" xr:uid="{00000000-0005-0000-0000-00003B000000}"/>
    <cellStyle name="Comma 3 2" xfId="7" xr:uid="{00000000-0005-0000-0000-00003C000000}"/>
    <cellStyle name="Comma 4" xfId="65" xr:uid="{00000000-0005-0000-0000-00003D000000}"/>
    <cellStyle name="Comma 4 2" xfId="114" xr:uid="{00000000-0005-0000-0000-00003E000000}"/>
    <cellStyle name="Comma 5" xfId="66" xr:uid="{00000000-0005-0000-0000-00003F000000}"/>
    <cellStyle name="Comma 5 2" xfId="115" xr:uid="{00000000-0005-0000-0000-000040000000}"/>
    <cellStyle name="Comma 6" xfId="67" xr:uid="{00000000-0005-0000-0000-000041000000}"/>
    <cellStyle name="Comma 6 2" xfId="116" xr:uid="{00000000-0005-0000-0000-000042000000}"/>
    <cellStyle name="Comma 7" xfId="68" xr:uid="{00000000-0005-0000-0000-000043000000}"/>
    <cellStyle name="Comma 8" xfId="125" xr:uid="{00000000-0005-0000-0000-000044000000}"/>
    <cellStyle name="Comma 9" xfId="128" xr:uid="{00000000-0005-0000-0000-000045000000}"/>
    <cellStyle name="Currency 2" xfId="69" xr:uid="{00000000-0005-0000-0000-000046000000}"/>
    <cellStyle name="Currency 2 2" xfId="117" xr:uid="{00000000-0005-0000-0000-000047000000}"/>
    <cellStyle name="Currency 3" xfId="70" xr:uid="{00000000-0005-0000-0000-000048000000}"/>
    <cellStyle name="Currency 3 2" xfId="118" xr:uid="{00000000-0005-0000-0000-000049000000}"/>
    <cellStyle name="Currency 4" xfId="71" xr:uid="{00000000-0005-0000-0000-00004A000000}"/>
    <cellStyle name="Currency 4 2" xfId="119" xr:uid="{00000000-0005-0000-0000-00004B000000}"/>
    <cellStyle name="Explanatory Text 2" xfId="73" xr:uid="{00000000-0005-0000-0000-00004C000000}"/>
    <cellStyle name="Explanatory Text 3" xfId="72" xr:uid="{00000000-0005-0000-0000-00004D000000}"/>
    <cellStyle name="Good 2" xfId="75" xr:uid="{00000000-0005-0000-0000-00004E000000}"/>
    <cellStyle name="Good 3" xfId="110" xr:uid="{00000000-0005-0000-0000-00004F000000}"/>
    <cellStyle name="Good 4" xfId="74" xr:uid="{00000000-0005-0000-0000-000050000000}"/>
    <cellStyle name="Heading 1 2" xfId="77" xr:uid="{00000000-0005-0000-0000-000051000000}"/>
    <cellStyle name="Heading 1 3" xfId="76" xr:uid="{00000000-0005-0000-0000-000052000000}"/>
    <cellStyle name="Heading 2 2" xfId="79" xr:uid="{00000000-0005-0000-0000-000053000000}"/>
    <cellStyle name="Heading 2 3" xfId="78" xr:uid="{00000000-0005-0000-0000-000054000000}"/>
    <cellStyle name="Heading 3 2" xfId="81" xr:uid="{00000000-0005-0000-0000-000055000000}"/>
    <cellStyle name="Heading 3 3" xfId="80" xr:uid="{00000000-0005-0000-0000-000056000000}"/>
    <cellStyle name="Heading 4 2" xfId="83" xr:uid="{00000000-0005-0000-0000-000057000000}"/>
    <cellStyle name="Heading 4 3" xfId="82" xr:uid="{00000000-0005-0000-0000-000058000000}"/>
    <cellStyle name="Input 2" xfId="85" xr:uid="{00000000-0005-0000-0000-000059000000}"/>
    <cellStyle name="Input 3" xfId="84" xr:uid="{00000000-0005-0000-0000-00005A000000}"/>
    <cellStyle name="Linked Cell 2" xfId="87" xr:uid="{00000000-0005-0000-0000-00005B000000}"/>
    <cellStyle name="Linked Cell 3" xfId="86" xr:uid="{00000000-0005-0000-0000-00005C000000}"/>
    <cellStyle name="Neutral 2" xfId="89" xr:uid="{00000000-0005-0000-0000-00005D000000}"/>
    <cellStyle name="Neutral 3" xfId="111" xr:uid="{00000000-0005-0000-0000-00005E000000}"/>
    <cellStyle name="Neutral 4" xfId="88" xr:uid="{00000000-0005-0000-0000-00005F000000}"/>
    <cellStyle name="Normal" xfId="0" builtinId="0"/>
    <cellStyle name="Normal 2" xfId="1" xr:uid="{00000000-0005-0000-0000-000061000000}"/>
    <cellStyle name="Normal 2 2" xfId="2" xr:uid="{00000000-0005-0000-0000-000062000000}"/>
    <cellStyle name="Normal 2 3" xfId="90" xr:uid="{00000000-0005-0000-0000-000063000000}"/>
    <cellStyle name="Normal 2_AFE201112_LO3_JZH_1_GO_v2" xfId="91" xr:uid="{00000000-0005-0000-0000-000064000000}"/>
    <cellStyle name="Normal 3" xfId="92" xr:uid="{00000000-0005-0000-0000-000065000000}"/>
    <cellStyle name="Normal 4" xfId="93" xr:uid="{00000000-0005-0000-0000-000066000000}"/>
    <cellStyle name="Normal 5" xfId="3" xr:uid="{00000000-0005-0000-0000-000067000000}"/>
    <cellStyle name="Normal 5 2" xfId="124" xr:uid="{00000000-0005-0000-0000-000068000000}"/>
    <cellStyle name="Normal 6" xfId="127" xr:uid="{00000000-0005-0000-0000-000069000000}"/>
    <cellStyle name="Normal 7" xfId="130" xr:uid="{00000000-0005-0000-0000-00006A000000}"/>
    <cellStyle name="Normal 8" xfId="109" xr:uid="{00000000-0005-0000-0000-00006B000000}"/>
    <cellStyle name="Note 2" xfId="95" xr:uid="{00000000-0005-0000-0000-00006C000000}"/>
    <cellStyle name="Note 3" xfId="94" xr:uid="{00000000-0005-0000-0000-00006D000000}"/>
    <cellStyle name="Output 2" xfId="97" xr:uid="{00000000-0005-0000-0000-00006E000000}"/>
    <cellStyle name="Output 3" xfId="96" xr:uid="{00000000-0005-0000-0000-00006F000000}"/>
    <cellStyle name="Percent" xfId="131" builtinId="5"/>
    <cellStyle name="Percent 2" xfId="5" xr:uid="{00000000-0005-0000-0000-000071000000}"/>
    <cellStyle name="Percent 2 2" xfId="98" xr:uid="{00000000-0005-0000-0000-000072000000}"/>
    <cellStyle name="Percent 3" xfId="99" xr:uid="{00000000-0005-0000-0000-000073000000}"/>
    <cellStyle name="Percent 3 2" xfId="6" xr:uid="{00000000-0005-0000-0000-000074000000}"/>
    <cellStyle name="Percent 4" xfId="100" xr:uid="{00000000-0005-0000-0000-000075000000}"/>
    <cellStyle name="Percent 4 2" xfId="120" xr:uid="{00000000-0005-0000-0000-000076000000}"/>
    <cellStyle name="Percent 5" xfId="101" xr:uid="{00000000-0005-0000-0000-000077000000}"/>
    <cellStyle name="Percent 5 2" xfId="121" xr:uid="{00000000-0005-0000-0000-000078000000}"/>
    <cellStyle name="Percent 6" xfId="102" xr:uid="{00000000-0005-0000-0000-000079000000}"/>
    <cellStyle name="Percent 6 2" xfId="122" xr:uid="{00000000-0005-0000-0000-00007A000000}"/>
    <cellStyle name="Percent 7" xfId="123" xr:uid="{00000000-0005-0000-0000-00007B000000}"/>
    <cellStyle name="Percent 7 2" xfId="126" xr:uid="{00000000-0005-0000-0000-00007C000000}"/>
    <cellStyle name="Percent 8" xfId="129" xr:uid="{00000000-0005-0000-0000-00007D000000}"/>
    <cellStyle name="Title 2" xfId="104" xr:uid="{00000000-0005-0000-0000-00007E000000}"/>
    <cellStyle name="Title 3" xfId="103" xr:uid="{00000000-0005-0000-0000-00007F000000}"/>
    <cellStyle name="Total 2" xfId="106" xr:uid="{00000000-0005-0000-0000-000080000000}"/>
    <cellStyle name="Total 3" xfId="105" xr:uid="{00000000-0005-0000-0000-000081000000}"/>
    <cellStyle name="Warning Text 2" xfId="108" xr:uid="{00000000-0005-0000-0000-000082000000}"/>
    <cellStyle name="Warning Text 3" xfId="107" xr:uid="{00000000-0005-0000-0000-00008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77"/>
  <sheetViews>
    <sheetView topLeftCell="A2" zoomScaleNormal="100" workbookViewId="0">
      <selection activeCell="C17" sqref="C17"/>
    </sheetView>
  </sheetViews>
  <sheetFormatPr defaultColWidth="8.77734375" defaultRowHeight="13.2" x14ac:dyDescent="0.25"/>
  <cols>
    <col min="1" max="1" width="8.77734375" style="1"/>
    <col min="2" max="2" width="119.44140625" style="1" customWidth="1"/>
    <col min="3" max="3" width="10.33203125" style="1" bestFit="1" customWidth="1"/>
    <col min="4" max="4" width="11" style="54" customWidth="1"/>
    <col min="5" max="16384" width="8.77734375" style="1"/>
  </cols>
  <sheetData>
    <row r="1" spans="1:4" ht="13.8" thickBot="1" x14ac:dyDescent="0.3">
      <c r="A1" s="133" t="str">
        <f>"Exam Syllabus - ILA-LAM - Fall "&amp;Year&amp;"/Spring "&amp;Year+1</f>
        <v>Exam Syllabus - ILA-LAM - Fall 2023/Spring 2024</v>
      </c>
      <c r="B1" s="134"/>
      <c r="C1" s="134"/>
      <c r="D1" s="135"/>
    </row>
    <row r="2" spans="1:4" ht="13.8" thickBot="1" x14ac:dyDescent="0.3">
      <c r="D2" s="1"/>
    </row>
    <row r="3" spans="1:4" ht="27" thickBot="1" x14ac:dyDescent="0.3">
      <c r="A3" s="23" t="s">
        <v>67</v>
      </c>
      <c r="B3" s="24" t="s">
        <v>68</v>
      </c>
      <c r="C3" s="25" t="s">
        <v>69</v>
      </c>
      <c r="D3" s="25" t="s">
        <v>70</v>
      </c>
    </row>
    <row r="4" spans="1:4" x14ac:dyDescent="0.25">
      <c r="A4" s="26">
        <f>IF(C4=C3,A3+1,1)</f>
        <v>1</v>
      </c>
      <c r="B4" s="27" t="s">
        <v>71</v>
      </c>
      <c r="C4" s="26" t="s">
        <v>72</v>
      </c>
      <c r="D4" s="28" t="str">
        <f>C4&amp;"-"&amp;A4</f>
        <v>LO#1-1</v>
      </c>
    </row>
    <row r="5" spans="1:4" x14ac:dyDescent="0.25">
      <c r="A5" s="29">
        <f>IF(C5=C4,A4+1,1)</f>
        <v>2</v>
      </c>
      <c r="B5" s="30" t="s">
        <v>73</v>
      </c>
      <c r="C5" s="29" t="s">
        <v>72</v>
      </c>
      <c r="D5" s="31" t="str">
        <f t="shared" ref="D5:D68" si="0">C5&amp;"-"&amp;A5</f>
        <v>LO#1-2</v>
      </c>
    </row>
    <row r="6" spans="1:4" x14ac:dyDescent="0.25">
      <c r="A6" s="29">
        <f t="shared" ref="A6:A69" si="1">IF(C6=C5,A5+1,1)</f>
        <v>3</v>
      </c>
      <c r="B6" s="30" t="s">
        <v>74</v>
      </c>
      <c r="C6" s="29" t="s">
        <v>72</v>
      </c>
      <c r="D6" s="31" t="str">
        <f t="shared" si="0"/>
        <v>LO#1-3</v>
      </c>
    </row>
    <row r="7" spans="1:4" x14ac:dyDescent="0.25">
      <c r="A7" s="29">
        <f t="shared" si="1"/>
        <v>4</v>
      </c>
      <c r="B7" s="30" t="s">
        <v>75</v>
      </c>
      <c r="C7" s="29" t="s">
        <v>72</v>
      </c>
      <c r="D7" s="31" t="str">
        <f t="shared" si="0"/>
        <v>LO#1-4</v>
      </c>
    </row>
    <row r="8" spans="1:4" x14ac:dyDescent="0.25">
      <c r="A8" s="29">
        <f t="shared" si="1"/>
        <v>5</v>
      </c>
      <c r="B8" s="32" t="s">
        <v>76</v>
      </c>
      <c r="C8" s="29" t="s">
        <v>72</v>
      </c>
      <c r="D8" s="31" t="str">
        <f t="shared" si="0"/>
        <v>LO#1-5</v>
      </c>
    </row>
    <row r="9" spans="1:4" x14ac:dyDescent="0.25">
      <c r="A9" s="29">
        <f t="shared" si="1"/>
        <v>6</v>
      </c>
      <c r="B9" s="32" t="s">
        <v>77</v>
      </c>
      <c r="C9" s="29" t="s">
        <v>72</v>
      </c>
      <c r="D9" s="31" t="str">
        <f t="shared" si="0"/>
        <v>LO#1-6</v>
      </c>
    </row>
    <row r="10" spans="1:4" x14ac:dyDescent="0.25">
      <c r="A10" s="29">
        <f t="shared" si="1"/>
        <v>7</v>
      </c>
      <c r="B10" s="32" t="s">
        <v>78</v>
      </c>
      <c r="C10" s="29" t="s">
        <v>72</v>
      </c>
      <c r="D10" s="31" t="str">
        <f t="shared" si="0"/>
        <v>LO#1-7</v>
      </c>
    </row>
    <row r="11" spans="1:4" x14ac:dyDescent="0.25">
      <c r="A11" s="29">
        <f t="shared" si="1"/>
        <v>8</v>
      </c>
      <c r="B11" s="30" t="s">
        <v>79</v>
      </c>
      <c r="C11" s="29" t="s">
        <v>72</v>
      </c>
      <c r="D11" s="31" t="str">
        <f t="shared" si="0"/>
        <v>LO#1-8</v>
      </c>
    </row>
    <row r="12" spans="1:4" x14ac:dyDescent="0.25">
      <c r="A12" s="29">
        <f t="shared" si="1"/>
        <v>9</v>
      </c>
      <c r="B12" s="30" t="s">
        <v>80</v>
      </c>
      <c r="C12" s="29" t="s">
        <v>72</v>
      </c>
      <c r="D12" s="31" t="str">
        <f t="shared" si="0"/>
        <v>LO#1-9</v>
      </c>
    </row>
    <row r="13" spans="1:4" ht="13.8" thickBot="1" x14ac:dyDescent="0.3">
      <c r="A13" s="33">
        <f t="shared" si="1"/>
        <v>10</v>
      </c>
      <c r="B13" s="34" t="s">
        <v>81</v>
      </c>
      <c r="C13" s="33" t="s">
        <v>72</v>
      </c>
      <c r="D13" s="35" t="str">
        <f t="shared" si="0"/>
        <v>LO#1-10</v>
      </c>
    </row>
    <row r="14" spans="1:4" x14ac:dyDescent="0.25">
      <c r="A14" s="26">
        <f t="shared" si="1"/>
        <v>1</v>
      </c>
      <c r="B14" s="27" t="s">
        <v>82</v>
      </c>
      <c r="C14" s="26" t="s">
        <v>83</v>
      </c>
      <c r="D14" s="28" t="str">
        <f t="shared" si="0"/>
        <v>LO#2-1</v>
      </c>
    </row>
    <row r="15" spans="1:4" x14ac:dyDescent="0.25">
      <c r="A15" s="29">
        <f t="shared" si="1"/>
        <v>2</v>
      </c>
      <c r="B15" s="30" t="s">
        <v>84</v>
      </c>
      <c r="C15" s="29" t="s">
        <v>83</v>
      </c>
      <c r="D15" s="31" t="str">
        <f t="shared" si="0"/>
        <v>LO#2-2</v>
      </c>
    </row>
    <row r="16" spans="1:4" x14ac:dyDescent="0.25">
      <c r="A16" s="29">
        <f t="shared" si="1"/>
        <v>3</v>
      </c>
      <c r="B16" s="30" t="s">
        <v>85</v>
      </c>
      <c r="C16" s="29" t="s">
        <v>83</v>
      </c>
      <c r="D16" s="31" t="str">
        <f t="shared" si="0"/>
        <v>LO#2-3</v>
      </c>
    </row>
    <row r="17" spans="1:4" x14ac:dyDescent="0.25">
      <c r="A17" s="29">
        <f t="shared" si="1"/>
        <v>4</v>
      </c>
      <c r="B17" s="30" t="s">
        <v>86</v>
      </c>
      <c r="C17" s="29" t="s">
        <v>83</v>
      </c>
      <c r="D17" s="31" t="str">
        <f t="shared" si="0"/>
        <v>LO#2-4</v>
      </c>
    </row>
    <row r="18" spans="1:4" x14ac:dyDescent="0.25">
      <c r="A18" s="29">
        <f t="shared" si="1"/>
        <v>5</v>
      </c>
      <c r="B18" s="30" t="s">
        <v>87</v>
      </c>
      <c r="C18" s="29" t="s">
        <v>83</v>
      </c>
      <c r="D18" s="31" t="str">
        <f t="shared" si="0"/>
        <v>LO#2-5</v>
      </c>
    </row>
    <row r="19" spans="1:4" x14ac:dyDescent="0.25">
      <c r="A19" s="29">
        <f t="shared" si="1"/>
        <v>6</v>
      </c>
      <c r="B19" s="30" t="s">
        <v>88</v>
      </c>
      <c r="C19" s="29" t="s">
        <v>83</v>
      </c>
      <c r="D19" s="31" t="str">
        <f t="shared" si="0"/>
        <v>LO#2-6</v>
      </c>
    </row>
    <row r="20" spans="1:4" x14ac:dyDescent="0.25">
      <c r="A20" s="29">
        <f t="shared" si="1"/>
        <v>7</v>
      </c>
      <c r="B20" s="30" t="s">
        <v>89</v>
      </c>
      <c r="C20" s="29" t="s">
        <v>83</v>
      </c>
      <c r="D20" s="31" t="str">
        <f t="shared" si="0"/>
        <v>LO#2-7</v>
      </c>
    </row>
    <row r="21" spans="1:4" x14ac:dyDescent="0.25">
      <c r="A21" s="29">
        <f t="shared" si="1"/>
        <v>8</v>
      </c>
      <c r="B21" s="30" t="s">
        <v>90</v>
      </c>
      <c r="C21" s="29" t="s">
        <v>83</v>
      </c>
      <c r="D21" s="31" t="str">
        <f t="shared" si="0"/>
        <v>LO#2-8</v>
      </c>
    </row>
    <row r="22" spans="1:4" x14ac:dyDescent="0.25">
      <c r="A22" s="29">
        <f t="shared" si="1"/>
        <v>9</v>
      </c>
      <c r="B22" s="30" t="s">
        <v>91</v>
      </c>
      <c r="C22" s="29" t="s">
        <v>83</v>
      </c>
      <c r="D22" s="31" t="str">
        <f t="shared" si="0"/>
        <v>LO#2-9</v>
      </c>
    </row>
    <row r="23" spans="1:4" x14ac:dyDescent="0.25">
      <c r="A23" s="29">
        <f t="shared" si="1"/>
        <v>10</v>
      </c>
      <c r="B23" s="30" t="s">
        <v>92</v>
      </c>
      <c r="C23" s="29" t="s">
        <v>83</v>
      </c>
      <c r="D23" s="31" t="str">
        <f t="shared" si="0"/>
        <v>LO#2-10</v>
      </c>
    </row>
    <row r="24" spans="1:4" x14ac:dyDescent="0.25">
      <c r="A24" s="29">
        <f t="shared" si="1"/>
        <v>11</v>
      </c>
      <c r="B24" s="30" t="s">
        <v>93</v>
      </c>
      <c r="C24" s="29" t="s">
        <v>83</v>
      </c>
      <c r="D24" s="31" t="str">
        <f t="shared" si="0"/>
        <v>LO#2-11</v>
      </c>
    </row>
    <row r="25" spans="1:4" x14ac:dyDescent="0.25">
      <c r="A25" s="29">
        <f t="shared" si="1"/>
        <v>12</v>
      </c>
      <c r="B25" s="30" t="s">
        <v>94</v>
      </c>
      <c r="C25" s="29" t="s">
        <v>83</v>
      </c>
      <c r="D25" s="31" t="str">
        <f t="shared" si="0"/>
        <v>LO#2-12</v>
      </c>
    </row>
    <row r="26" spans="1:4" x14ac:dyDescent="0.25">
      <c r="A26" s="29">
        <f t="shared" si="1"/>
        <v>13</v>
      </c>
      <c r="B26" s="30" t="s">
        <v>95</v>
      </c>
      <c r="C26" s="29" t="s">
        <v>83</v>
      </c>
      <c r="D26" s="31" t="str">
        <f t="shared" si="0"/>
        <v>LO#2-13</v>
      </c>
    </row>
    <row r="27" spans="1:4" x14ac:dyDescent="0.25">
      <c r="A27" s="29">
        <f t="shared" si="1"/>
        <v>14</v>
      </c>
      <c r="B27" s="30" t="s">
        <v>96</v>
      </c>
      <c r="C27" s="29" t="s">
        <v>83</v>
      </c>
      <c r="D27" s="31" t="str">
        <f t="shared" si="0"/>
        <v>LO#2-14</v>
      </c>
    </row>
    <row r="28" spans="1:4" s="39" customFormat="1" ht="25.5" customHeight="1" x14ac:dyDescent="0.3">
      <c r="A28" s="36">
        <f t="shared" si="1"/>
        <v>15</v>
      </c>
      <c r="B28" s="37" t="s">
        <v>97</v>
      </c>
      <c r="C28" s="36" t="s">
        <v>83</v>
      </c>
      <c r="D28" s="38" t="str">
        <f t="shared" si="0"/>
        <v>LO#2-15</v>
      </c>
    </row>
    <row r="29" spans="1:4" x14ac:dyDescent="0.25">
      <c r="A29" s="29">
        <f t="shared" si="1"/>
        <v>16</v>
      </c>
      <c r="B29" s="40" t="s">
        <v>98</v>
      </c>
      <c r="C29" s="29" t="s">
        <v>83</v>
      </c>
      <c r="D29" s="31" t="str">
        <f t="shared" si="0"/>
        <v>LO#2-16</v>
      </c>
    </row>
    <row r="30" spans="1:4" ht="13.8" thickBot="1" x14ac:dyDescent="0.3">
      <c r="A30" s="33">
        <f t="shared" si="1"/>
        <v>17</v>
      </c>
      <c r="B30" s="41" t="s">
        <v>99</v>
      </c>
      <c r="C30" s="33" t="s">
        <v>83</v>
      </c>
      <c r="D30" s="35" t="str">
        <f t="shared" si="0"/>
        <v>LO#2-17</v>
      </c>
    </row>
    <row r="31" spans="1:4" x14ac:dyDescent="0.25">
      <c r="A31" s="42">
        <f t="shared" si="1"/>
        <v>1</v>
      </c>
      <c r="B31" s="43" t="s">
        <v>100</v>
      </c>
      <c r="C31" s="26" t="s">
        <v>101</v>
      </c>
      <c r="D31" s="28" t="str">
        <f t="shared" si="0"/>
        <v>LO#3-1</v>
      </c>
    </row>
    <row r="32" spans="1:4" x14ac:dyDescent="0.25">
      <c r="A32" s="44">
        <f t="shared" si="1"/>
        <v>2</v>
      </c>
      <c r="B32" s="45" t="s">
        <v>102</v>
      </c>
      <c r="C32" s="29" t="s">
        <v>101</v>
      </c>
      <c r="D32" s="31" t="str">
        <f t="shared" si="0"/>
        <v>LO#3-2</v>
      </c>
    </row>
    <row r="33" spans="1:4" x14ac:dyDescent="0.25">
      <c r="A33" s="29">
        <f t="shared" si="1"/>
        <v>3</v>
      </c>
      <c r="B33" s="40" t="s">
        <v>103</v>
      </c>
      <c r="C33" s="29" t="s">
        <v>101</v>
      </c>
      <c r="D33" s="31" t="str">
        <f t="shared" si="0"/>
        <v>LO#3-3</v>
      </c>
    </row>
    <row r="34" spans="1:4" x14ac:dyDescent="0.25">
      <c r="A34" s="29">
        <f t="shared" si="1"/>
        <v>4</v>
      </c>
      <c r="B34" s="45" t="s">
        <v>104</v>
      </c>
      <c r="C34" s="29" t="s">
        <v>101</v>
      </c>
      <c r="D34" s="31" t="str">
        <f t="shared" si="0"/>
        <v>LO#3-4</v>
      </c>
    </row>
    <row r="35" spans="1:4" x14ac:dyDescent="0.25">
      <c r="A35" s="29">
        <f t="shared" si="1"/>
        <v>5</v>
      </c>
      <c r="B35" s="40" t="s">
        <v>105</v>
      </c>
      <c r="C35" s="29" t="s">
        <v>101</v>
      </c>
      <c r="D35" s="31" t="str">
        <f t="shared" si="0"/>
        <v>LO#3-5</v>
      </c>
    </row>
    <row r="36" spans="1:4" x14ac:dyDescent="0.25">
      <c r="A36" s="29">
        <f t="shared" si="1"/>
        <v>6</v>
      </c>
      <c r="B36" s="46" t="s">
        <v>106</v>
      </c>
      <c r="C36" s="29" t="s">
        <v>101</v>
      </c>
      <c r="D36" s="31" t="str">
        <f t="shared" si="0"/>
        <v>LO#3-6</v>
      </c>
    </row>
    <row r="37" spans="1:4" ht="13.8" thickBot="1" x14ac:dyDescent="0.3">
      <c r="A37" s="47">
        <f t="shared" si="1"/>
        <v>7</v>
      </c>
      <c r="B37" s="48" t="s">
        <v>107</v>
      </c>
      <c r="C37" s="33" t="s">
        <v>101</v>
      </c>
      <c r="D37" s="35" t="str">
        <f t="shared" si="0"/>
        <v>LO#3-7</v>
      </c>
    </row>
    <row r="38" spans="1:4" x14ac:dyDescent="0.25">
      <c r="A38" s="42">
        <f t="shared" si="1"/>
        <v>1</v>
      </c>
      <c r="B38" s="43" t="s">
        <v>108</v>
      </c>
      <c r="C38" s="26" t="s">
        <v>109</v>
      </c>
      <c r="D38" s="28" t="str">
        <f t="shared" si="0"/>
        <v>LO#4-1</v>
      </c>
    </row>
    <row r="39" spans="1:4" x14ac:dyDescent="0.25">
      <c r="A39" s="44">
        <f t="shared" si="1"/>
        <v>2</v>
      </c>
      <c r="B39" s="40" t="s">
        <v>110</v>
      </c>
      <c r="C39" s="29" t="s">
        <v>109</v>
      </c>
      <c r="D39" s="31" t="str">
        <f t="shared" si="0"/>
        <v>LO#4-2</v>
      </c>
    </row>
    <row r="40" spans="1:4" x14ac:dyDescent="0.25">
      <c r="A40" s="44">
        <f t="shared" si="1"/>
        <v>3</v>
      </c>
      <c r="B40" s="40" t="s">
        <v>111</v>
      </c>
      <c r="C40" s="29" t="s">
        <v>109</v>
      </c>
      <c r="D40" s="31" t="str">
        <f t="shared" si="0"/>
        <v>LO#4-3</v>
      </c>
    </row>
    <row r="41" spans="1:4" x14ac:dyDescent="0.25">
      <c r="A41" s="44">
        <f t="shared" si="1"/>
        <v>4</v>
      </c>
      <c r="B41" s="40" t="s">
        <v>112</v>
      </c>
      <c r="C41" s="29" t="s">
        <v>109</v>
      </c>
      <c r="D41" s="31" t="str">
        <f t="shared" si="0"/>
        <v>LO#4-4</v>
      </c>
    </row>
    <row r="42" spans="1:4" x14ac:dyDescent="0.25">
      <c r="A42" s="44">
        <f t="shared" si="1"/>
        <v>5</v>
      </c>
      <c r="B42" s="40" t="s">
        <v>113</v>
      </c>
      <c r="C42" s="29" t="s">
        <v>109</v>
      </c>
      <c r="D42" s="31" t="str">
        <f t="shared" si="0"/>
        <v>LO#4-5</v>
      </c>
    </row>
    <row r="43" spans="1:4" x14ac:dyDescent="0.25">
      <c r="A43" s="44">
        <f t="shared" si="1"/>
        <v>6</v>
      </c>
      <c r="B43" s="40" t="s">
        <v>114</v>
      </c>
      <c r="C43" s="29" t="s">
        <v>109</v>
      </c>
      <c r="D43" s="31" t="str">
        <f t="shared" si="0"/>
        <v>LO#4-6</v>
      </c>
    </row>
    <row r="44" spans="1:4" x14ac:dyDescent="0.25">
      <c r="A44" s="44">
        <f t="shared" si="1"/>
        <v>7</v>
      </c>
      <c r="B44" s="40" t="s">
        <v>115</v>
      </c>
      <c r="C44" s="29" t="s">
        <v>109</v>
      </c>
      <c r="D44" s="31" t="str">
        <f t="shared" si="0"/>
        <v>LO#4-7</v>
      </c>
    </row>
    <row r="45" spans="1:4" s="39" customFormat="1" ht="26.4" x14ac:dyDescent="0.3">
      <c r="A45" s="38">
        <f t="shared" si="1"/>
        <v>8</v>
      </c>
      <c r="B45" s="49" t="s">
        <v>116</v>
      </c>
      <c r="C45" s="36" t="s">
        <v>109</v>
      </c>
      <c r="D45" s="38" t="str">
        <f t="shared" si="0"/>
        <v>LO#4-8</v>
      </c>
    </row>
    <row r="46" spans="1:4" x14ac:dyDescent="0.25">
      <c r="A46" s="44">
        <f t="shared" si="1"/>
        <v>9</v>
      </c>
      <c r="B46" s="40" t="s">
        <v>117</v>
      </c>
      <c r="C46" s="29" t="s">
        <v>109</v>
      </c>
      <c r="D46" s="31" t="str">
        <f t="shared" si="0"/>
        <v>LO#4-9</v>
      </c>
    </row>
    <row r="47" spans="1:4" ht="13.8" thickBot="1" x14ac:dyDescent="0.3">
      <c r="A47" s="47">
        <f t="shared" si="1"/>
        <v>10</v>
      </c>
      <c r="B47" s="41" t="s">
        <v>118</v>
      </c>
      <c r="C47" s="33" t="s">
        <v>109</v>
      </c>
      <c r="D47" s="35" t="str">
        <f t="shared" si="0"/>
        <v>LO#4-10</v>
      </c>
    </row>
    <row r="48" spans="1:4" x14ac:dyDescent="0.25">
      <c r="A48" s="44">
        <f t="shared" si="1"/>
        <v>1</v>
      </c>
      <c r="B48" s="45" t="s">
        <v>119</v>
      </c>
      <c r="C48" s="29" t="s">
        <v>120</v>
      </c>
      <c r="D48" s="31" t="str">
        <f t="shared" si="0"/>
        <v>LO#5-1</v>
      </c>
    </row>
    <row r="49" spans="1:6" x14ac:dyDescent="0.25">
      <c r="A49" s="44">
        <f t="shared" si="1"/>
        <v>2</v>
      </c>
      <c r="B49" s="45" t="s">
        <v>121</v>
      </c>
      <c r="C49" s="29" t="s">
        <v>120</v>
      </c>
      <c r="D49" s="31" t="str">
        <f t="shared" si="0"/>
        <v>LO#5-2</v>
      </c>
    </row>
    <row r="50" spans="1:6" x14ac:dyDescent="0.25">
      <c r="A50" s="44">
        <f t="shared" si="1"/>
        <v>3</v>
      </c>
      <c r="B50" s="40" t="s">
        <v>122</v>
      </c>
      <c r="C50" s="29" t="s">
        <v>120</v>
      </c>
      <c r="D50" s="31" t="str">
        <f t="shared" si="0"/>
        <v>LO#5-3</v>
      </c>
    </row>
    <row r="51" spans="1:6" x14ac:dyDescent="0.25">
      <c r="A51" s="44">
        <f t="shared" si="1"/>
        <v>4</v>
      </c>
      <c r="B51" s="40" t="s">
        <v>123</v>
      </c>
      <c r="C51" s="29" t="s">
        <v>120</v>
      </c>
      <c r="D51" s="31" t="str">
        <f t="shared" si="0"/>
        <v>LO#5-4</v>
      </c>
    </row>
    <row r="52" spans="1:6" x14ac:dyDescent="0.25">
      <c r="A52" s="44">
        <f t="shared" si="1"/>
        <v>5</v>
      </c>
      <c r="B52" s="46" t="s">
        <v>124</v>
      </c>
      <c r="C52" s="29" t="s">
        <v>120</v>
      </c>
      <c r="D52" s="31" t="str">
        <f t="shared" si="0"/>
        <v>LO#5-5</v>
      </c>
    </row>
    <row r="53" spans="1:6" x14ac:dyDescent="0.25">
      <c r="A53" s="44">
        <f t="shared" si="1"/>
        <v>6</v>
      </c>
      <c r="B53" s="40" t="s">
        <v>125</v>
      </c>
      <c r="C53" s="29" t="s">
        <v>120</v>
      </c>
      <c r="D53" s="31" t="str">
        <f t="shared" si="0"/>
        <v>LO#5-6</v>
      </c>
    </row>
    <row r="54" spans="1:6" x14ac:dyDescent="0.25">
      <c r="A54" s="44">
        <f t="shared" si="1"/>
        <v>7</v>
      </c>
      <c r="B54" s="40" t="s">
        <v>126</v>
      </c>
      <c r="C54" s="29" t="s">
        <v>120</v>
      </c>
      <c r="D54" s="31" t="str">
        <f t="shared" si="0"/>
        <v>LO#5-7</v>
      </c>
      <c r="F54" s="50"/>
    </row>
    <row r="55" spans="1:6" x14ac:dyDescent="0.25">
      <c r="A55" s="44">
        <f t="shared" si="1"/>
        <v>8</v>
      </c>
      <c r="B55" s="40" t="s">
        <v>127</v>
      </c>
      <c r="C55" s="29" t="s">
        <v>120</v>
      </c>
      <c r="D55" s="31" t="str">
        <f t="shared" si="0"/>
        <v>LO#5-8</v>
      </c>
    </row>
    <row r="56" spans="1:6" x14ac:dyDescent="0.25">
      <c r="A56" s="44">
        <f t="shared" si="1"/>
        <v>9</v>
      </c>
      <c r="B56" s="40" t="s">
        <v>128</v>
      </c>
      <c r="C56" s="29" t="s">
        <v>120</v>
      </c>
      <c r="D56" s="31" t="str">
        <f t="shared" si="0"/>
        <v>LO#5-9</v>
      </c>
    </row>
    <row r="57" spans="1:6" x14ac:dyDescent="0.25">
      <c r="A57" s="44">
        <f t="shared" si="1"/>
        <v>10</v>
      </c>
      <c r="B57" s="40" t="s">
        <v>129</v>
      </c>
      <c r="C57" s="29" t="s">
        <v>120</v>
      </c>
      <c r="D57" s="31" t="str">
        <f t="shared" si="0"/>
        <v>LO#5-10</v>
      </c>
      <c r="F57" s="51"/>
    </row>
    <row r="58" spans="1:6" x14ac:dyDescent="0.25">
      <c r="A58" s="44">
        <f t="shared" si="1"/>
        <v>11</v>
      </c>
      <c r="B58" s="40" t="s">
        <v>130</v>
      </c>
      <c r="C58" s="29" t="s">
        <v>120</v>
      </c>
      <c r="D58" s="31" t="str">
        <f t="shared" si="0"/>
        <v>LO#5-11</v>
      </c>
      <c r="F58" s="51"/>
    </row>
    <row r="59" spans="1:6" x14ac:dyDescent="0.25">
      <c r="A59" s="44">
        <f t="shared" si="1"/>
        <v>12</v>
      </c>
      <c r="B59" s="40" t="s">
        <v>131</v>
      </c>
      <c r="C59" s="29" t="s">
        <v>120</v>
      </c>
      <c r="D59" s="31" t="str">
        <f t="shared" si="0"/>
        <v>LO#5-12</v>
      </c>
    </row>
    <row r="60" spans="1:6" x14ac:dyDescent="0.25">
      <c r="A60" s="44">
        <f t="shared" si="1"/>
        <v>13</v>
      </c>
      <c r="B60" s="40" t="s">
        <v>132</v>
      </c>
      <c r="C60" s="29" t="s">
        <v>120</v>
      </c>
      <c r="D60" s="31" t="str">
        <f t="shared" si="0"/>
        <v>LO#5-13</v>
      </c>
    </row>
    <row r="61" spans="1:6" x14ac:dyDescent="0.25">
      <c r="A61" s="44">
        <f t="shared" si="1"/>
        <v>14</v>
      </c>
      <c r="B61" s="40" t="s">
        <v>133</v>
      </c>
      <c r="C61" s="29" t="s">
        <v>120</v>
      </c>
      <c r="D61" s="31" t="str">
        <f t="shared" si="0"/>
        <v>LO#5-14</v>
      </c>
    </row>
    <row r="62" spans="1:6" x14ac:dyDescent="0.25">
      <c r="A62" s="44">
        <f t="shared" si="1"/>
        <v>15</v>
      </c>
      <c r="B62" s="40" t="s">
        <v>134</v>
      </c>
      <c r="C62" s="29" t="s">
        <v>120</v>
      </c>
      <c r="D62" s="31" t="str">
        <f t="shared" si="0"/>
        <v>LO#5-15</v>
      </c>
    </row>
    <row r="63" spans="1:6" x14ac:dyDescent="0.25">
      <c r="A63" s="44">
        <f t="shared" si="1"/>
        <v>16</v>
      </c>
      <c r="B63" s="40" t="s">
        <v>135</v>
      </c>
      <c r="C63" s="29" t="s">
        <v>120</v>
      </c>
      <c r="D63" s="31" t="str">
        <f t="shared" si="0"/>
        <v>LO#5-16</v>
      </c>
    </row>
    <row r="64" spans="1:6" x14ac:dyDescent="0.25">
      <c r="A64" s="44">
        <f t="shared" si="1"/>
        <v>17</v>
      </c>
      <c r="B64" s="40" t="s">
        <v>136</v>
      </c>
      <c r="C64" s="29" t="s">
        <v>120</v>
      </c>
      <c r="D64" s="31" t="str">
        <f t="shared" si="0"/>
        <v>LO#5-17</v>
      </c>
    </row>
    <row r="65" spans="1:5" x14ac:dyDescent="0.25">
      <c r="A65" s="44">
        <f t="shared" si="1"/>
        <v>18</v>
      </c>
      <c r="B65" s="40" t="s">
        <v>137</v>
      </c>
      <c r="C65" s="29" t="s">
        <v>120</v>
      </c>
      <c r="D65" s="31" t="str">
        <f t="shared" si="0"/>
        <v>LO#5-18</v>
      </c>
    </row>
    <row r="66" spans="1:5" x14ac:dyDescent="0.25">
      <c r="A66" s="44">
        <f t="shared" si="1"/>
        <v>19</v>
      </c>
      <c r="B66" s="40" t="s">
        <v>138</v>
      </c>
      <c r="C66" s="29" t="s">
        <v>120</v>
      </c>
      <c r="D66" s="31" t="str">
        <f t="shared" si="0"/>
        <v>LO#5-19</v>
      </c>
    </row>
    <row r="67" spans="1:5" x14ac:dyDescent="0.25">
      <c r="A67" s="44">
        <f t="shared" si="1"/>
        <v>20</v>
      </c>
      <c r="B67" s="40" t="s">
        <v>139</v>
      </c>
      <c r="C67" s="29" t="s">
        <v>120</v>
      </c>
      <c r="D67" s="31" t="str">
        <f t="shared" si="0"/>
        <v>LO#5-20</v>
      </c>
    </row>
    <row r="68" spans="1:5" x14ac:dyDescent="0.25">
      <c r="A68" s="44">
        <f t="shared" si="1"/>
        <v>21</v>
      </c>
      <c r="B68" s="45" t="s">
        <v>140</v>
      </c>
      <c r="C68" s="29" t="s">
        <v>120</v>
      </c>
      <c r="D68" s="31" t="str">
        <f t="shared" si="0"/>
        <v>LO#5-21</v>
      </c>
    </row>
    <row r="69" spans="1:5" x14ac:dyDescent="0.25">
      <c r="A69" s="44">
        <f t="shared" si="1"/>
        <v>22</v>
      </c>
      <c r="B69" s="40" t="s">
        <v>141</v>
      </c>
      <c r="C69" s="29" t="s">
        <v>120</v>
      </c>
      <c r="D69" s="31" t="str">
        <f t="shared" ref="D69:D71" si="2">C69&amp;"-"&amp;A69</f>
        <v>LO#5-22</v>
      </c>
    </row>
    <row r="70" spans="1:5" x14ac:dyDescent="0.25">
      <c r="A70" s="44">
        <f t="shared" ref="A70:A71" si="3">IF(C70=C69,A69+1,1)</f>
        <v>23</v>
      </c>
      <c r="B70" s="40" t="s">
        <v>142</v>
      </c>
      <c r="C70" s="29" t="s">
        <v>120</v>
      </c>
      <c r="D70" s="31" t="str">
        <f t="shared" si="2"/>
        <v>LO#5-23</v>
      </c>
    </row>
    <row r="71" spans="1:5" ht="13.8" thickBot="1" x14ac:dyDescent="0.3">
      <c r="A71" s="47">
        <f t="shared" si="3"/>
        <v>24</v>
      </c>
      <c r="B71" s="52" t="s">
        <v>143</v>
      </c>
      <c r="C71" s="33" t="s">
        <v>120</v>
      </c>
      <c r="D71" s="35" t="str">
        <f t="shared" si="2"/>
        <v>LO#5-24</v>
      </c>
    </row>
    <row r="72" spans="1:5" ht="13.8" x14ac:dyDescent="0.3">
      <c r="D72" s="1"/>
      <c r="E72" s="53"/>
    </row>
    <row r="73" spans="1:5" ht="13.8" x14ac:dyDescent="0.3">
      <c r="A73" s="1" t="s">
        <v>72</v>
      </c>
      <c r="B73" s="1" t="s">
        <v>144</v>
      </c>
      <c r="D73" s="1"/>
      <c r="E73" s="53"/>
    </row>
    <row r="74" spans="1:5" x14ac:dyDescent="0.25">
      <c r="A74" s="1" t="s">
        <v>83</v>
      </c>
      <c r="B74" s="1" t="s">
        <v>145</v>
      </c>
      <c r="D74" s="1"/>
    </row>
    <row r="75" spans="1:5" x14ac:dyDescent="0.25">
      <c r="A75" s="1" t="s">
        <v>101</v>
      </c>
      <c r="B75" s="1" t="s">
        <v>146</v>
      </c>
    </row>
    <row r="76" spans="1:5" x14ac:dyDescent="0.25">
      <c r="A76" s="1" t="s">
        <v>109</v>
      </c>
      <c r="B76" s="1" t="s">
        <v>147</v>
      </c>
    </row>
    <row r="77" spans="1:5" x14ac:dyDescent="0.25">
      <c r="A77" s="1" t="s">
        <v>120</v>
      </c>
    </row>
  </sheetData>
  <mergeCells count="1">
    <mergeCell ref="A1:D1"/>
  </mergeCells>
  <pageMargins left="0.75" right="0.75" top="1" bottom="1" header="0.5" footer="0.5"/>
  <pageSetup orientation="portrait" r:id="rId1"/>
  <headerFooter alignWithMargins="0">
    <oddFooter>&amp;C&amp;1#&amp;"Calibri"&amp;8&amp;K000000Highly Confidential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42"/>
  <sheetViews>
    <sheetView showGridLines="0" zoomScale="85" zoomScaleNormal="85" workbookViewId="0">
      <selection activeCell="C17" sqref="C17"/>
    </sheetView>
  </sheetViews>
  <sheetFormatPr defaultColWidth="8.77734375" defaultRowHeight="13.2" x14ac:dyDescent="0.25"/>
  <cols>
    <col min="1" max="1" width="7.6640625" style="2" customWidth="1"/>
    <col min="2" max="2" width="16" style="3" customWidth="1"/>
    <col min="3" max="3" width="94.21875" style="3" customWidth="1"/>
    <col min="4" max="16384" width="8.77734375" style="1"/>
  </cols>
  <sheetData>
    <row r="1" spans="1:5" ht="21.6" thickBot="1" x14ac:dyDescent="0.45">
      <c r="A1" s="142" t="s">
        <v>0</v>
      </c>
      <c r="B1" s="142"/>
      <c r="C1" s="142"/>
    </row>
    <row r="2" spans="1:5" ht="13.8" thickBot="1" x14ac:dyDescent="0.3">
      <c r="D2" s="4" t="s">
        <v>1</v>
      </c>
      <c r="E2" s="5">
        <v>2023</v>
      </c>
    </row>
    <row r="3" spans="1:5" x14ac:dyDescent="0.25">
      <c r="A3" s="6" t="s">
        <v>2</v>
      </c>
      <c r="B3" s="7"/>
      <c r="C3" s="8"/>
    </row>
    <row r="4" spans="1:5" x14ac:dyDescent="0.25">
      <c r="A4" s="2" t="s">
        <v>3</v>
      </c>
    </row>
    <row r="6" spans="1:5" x14ac:dyDescent="0.25">
      <c r="A6" s="136" t="s">
        <v>4</v>
      </c>
      <c r="B6" s="9" t="s">
        <v>5</v>
      </c>
      <c r="C6" s="10"/>
    </row>
    <row r="7" spans="1:5" ht="26.4" x14ac:dyDescent="0.25">
      <c r="A7" s="137"/>
      <c r="B7" s="11" t="s">
        <v>6</v>
      </c>
      <c r="C7" s="12" t="str">
        <f>"Question code: This is your initials plus which question of yours it is and what year. (For example: Jeanette Manning's 2nd question for "&amp;Year&amp;" QWC would be JM-2-"&amp;Year&amp;")"</f>
        <v>Question code: This is your initials plus which question of yours it is and what year. (For example: Jeanette Manning's 2nd question for 2023 QWC would be JM-2-2023)</v>
      </c>
    </row>
    <row r="8" spans="1:5" x14ac:dyDescent="0.25">
      <c r="A8" s="137"/>
      <c r="B8" s="13" t="s">
        <v>7</v>
      </c>
      <c r="C8" s="14" t="s">
        <v>8</v>
      </c>
    </row>
    <row r="9" spans="1:5" x14ac:dyDescent="0.25">
      <c r="A9" s="137"/>
      <c r="B9" s="13" t="s">
        <v>9</v>
      </c>
      <c r="C9" s="14" t="s">
        <v>10</v>
      </c>
    </row>
    <row r="10" spans="1:5" x14ac:dyDescent="0.25">
      <c r="A10" s="137"/>
      <c r="B10" s="13" t="s">
        <v>11</v>
      </c>
      <c r="C10" s="14" t="s">
        <v>12</v>
      </c>
    </row>
    <row r="11" spans="1:5" x14ac:dyDescent="0.25">
      <c r="A11" s="137"/>
      <c r="B11" s="13" t="s">
        <v>13</v>
      </c>
      <c r="C11" s="14" t="s">
        <v>14</v>
      </c>
    </row>
    <row r="12" spans="1:5" x14ac:dyDescent="0.25">
      <c r="A12" s="137"/>
      <c r="B12" s="13" t="s">
        <v>15</v>
      </c>
      <c r="C12" s="14" t="s">
        <v>16</v>
      </c>
    </row>
    <row r="13" spans="1:5" x14ac:dyDescent="0.25">
      <c r="A13" s="137"/>
      <c r="B13" s="13" t="s">
        <v>17</v>
      </c>
      <c r="C13" s="14" t="s">
        <v>18</v>
      </c>
    </row>
    <row r="14" spans="1:5" x14ac:dyDescent="0.25">
      <c r="A14" s="137"/>
      <c r="B14" s="13" t="s">
        <v>19</v>
      </c>
      <c r="C14" s="14" t="s">
        <v>12</v>
      </c>
    </row>
    <row r="15" spans="1:5" x14ac:dyDescent="0.25">
      <c r="A15" s="138"/>
      <c r="B15" s="15" t="s">
        <v>20</v>
      </c>
      <c r="C15" s="16" t="s">
        <v>21</v>
      </c>
    </row>
    <row r="16" spans="1:5" x14ac:dyDescent="0.25">
      <c r="A16" s="136" t="s">
        <v>22</v>
      </c>
      <c r="B16" s="9" t="s">
        <v>23</v>
      </c>
      <c r="C16" s="12"/>
    </row>
    <row r="17" spans="1:3" ht="39.6" x14ac:dyDescent="0.25">
      <c r="A17" s="138"/>
      <c r="B17" s="17" t="s">
        <v>24</v>
      </c>
      <c r="C17" s="17" t="s">
        <v>25</v>
      </c>
    </row>
    <row r="18" spans="1:3" x14ac:dyDescent="0.25">
      <c r="A18" s="136" t="s">
        <v>26</v>
      </c>
      <c r="B18" s="9" t="s">
        <v>27</v>
      </c>
      <c r="C18" s="12"/>
    </row>
    <row r="19" spans="1:3" ht="52.8" x14ac:dyDescent="0.25">
      <c r="A19" s="138"/>
      <c r="B19" s="18" t="s">
        <v>28</v>
      </c>
      <c r="C19" s="17" t="s">
        <v>29</v>
      </c>
    </row>
    <row r="20" spans="1:3" x14ac:dyDescent="0.25">
      <c r="A20" s="136" t="s">
        <v>30</v>
      </c>
      <c r="B20" s="9" t="s">
        <v>31</v>
      </c>
      <c r="C20" s="18"/>
    </row>
    <row r="21" spans="1:3" ht="33.6" customHeight="1" x14ac:dyDescent="0.25">
      <c r="A21" s="138"/>
      <c r="B21" s="17" t="s">
        <v>32</v>
      </c>
      <c r="C21" s="17" t="s">
        <v>33</v>
      </c>
    </row>
    <row r="22" spans="1:3" x14ac:dyDescent="0.25">
      <c r="A22" s="136" t="s">
        <v>34</v>
      </c>
      <c r="B22" s="9" t="s">
        <v>35</v>
      </c>
      <c r="C22" s="18"/>
    </row>
    <row r="23" spans="1:3" ht="26.4" x14ac:dyDescent="0.25">
      <c r="A23" s="137"/>
      <c r="B23" s="11" t="s">
        <v>36</v>
      </c>
      <c r="C23" s="11" t="s">
        <v>37</v>
      </c>
    </row>
    <row r="24" spans="1:3" ht="61.35" customHeight="1" x14ac:dyDescent="0.25">
      <c r="A24" s="137"/>
      <c r="B24" s="13" t="s">
        <v>38</v>
      </c>
      <c r="C24" s="13" t="s">
        <v>39</v>
      </c>
    </row>
    <row r="25" spans="1:3" ht="36" customHeight="1" x14ac:dyDescent="0.25">
      <c r="A25" s="137"/>
      <c r="B25" s="13" t="s">
        <v>40</v>
      </c>
      <c r="C25" s="13" t="s">
        <v>41</v>
      </c>
    </row>
    <row r="26" spans="1:3" ht="34.65" customHeight="1" x14ac:dyDescent="0.25">
      <c r="A26" s="137"/>
      <c r="B26" s="13" t="s">
        <v>42</v>
      </c>
      <c r="C26" s="13" t="s">
        <v>43</v>
      </c>
    </row>
    <row r="27" spans="1:3" ht="33" customHeight="1" x14ac:dyDescent="0.25">
      <c r="A27" s="137"/>
      <c r="B27" s="13" t="s">
        <v>44</v>
      </c>
      <c r="C27" s="13" t="s">
        <v>45</v>
      </c>
    </row>
    <row r="28" spans="1:3" ht="82.35" customHeight="1" x14ac:dyDescent="0.25">
      <c r="A28" s="138"/>
      <c r="B28" s="15" t="s">
        <v>46</v>
      </c>
      <c r="C28" s="15" t="s">
        <v>47</v>
      </c>
    </row>
    <row r="29" spans="1:3" x14ac:dyDescent="0.25">
      <c r="A29" s="136" t="s">
        <v>48</v>
      </c>
      <c r="B29" s="9" t="s">
        <v>49</v>
      </c>
      <c r="C29" s="18"/>
    </row>
    <row r="30" spans="1:3" ht="19.649999999999999" customHeight="1" x14ac:dyDescent="0.25">
      <c r="A30" s="137"/>
      <c r="B30" s="13" t="s">
        <v>50</v>
      </c>
      <c r="C30" s="11" t="s">
        <v>51</v>
      </c>
    </row>
    <row r="31" spans="1:3" ht="31.35" customHeight="1" x14ac:dyDescent="0.25">
      <c r="A31" s="137"/>
      <c r="B31" s="13" t="s">
        <v>52</v>
      </c>
      <c r="C31" s="13" t="s">
        <v>53</v>
      </c>
    </row>
    <row r="32" spans="1:3" ht="52.8" x14ac:dyDescent="0.25">
      <c r="A32" s="137"/>
      <c r="B32" s="13" t="s">
        <v>54</v>
      </c>
      <c r="C32" s="13" t="s">
        <v>55</v>
      </c>
    </row>
    <row r="33" spans="1:3" ht="45" customHeight="1" x14ac:dyDescent="0.25">
      <c r="A33" s="138"/>
      <c r="B33" s="15" t="s">
        <v>56</v>
      </c>
      <c r="C33" s="15" t="s">
        <v>57</v>
      </c>
    </row>
    <row r="34" spans="1:3" x14ac:dyDescent="0.25">
      <c r="A34" s="136" t="s">
        <v>58</v>
      </c>
      <c r="B34" s="9" t="s">
        <v>59</v>
      </c>
      <c r="C34" s="18"/>
    </row>
    <row r="35" spans="1:3" ht="66" x14ac:dyDescent="0.25">
      <c r="A35" s="138"/>
      <c r="B35" s="17" t="s">
        <v>60</v>
      </c>
      <c r="C35" s="17" t="s">
        <v>61</v>
      </c>
    </row>
    <row r="36" spans="1:3" x14ac:dyDescent="0.25">
      <c r="A36" s="139" t="s">
        <v>62</v>
      </c>
      <c r="B36" s="9" t="s">
        <v>63</v>
      </c>
      <c r="C36" s="19"/>
    </row>
    <row r="37" spans="1:3" x14ac:dyDescent="0.25">
      <c r="A37" s="140"/>
      <c r="B37" s="20" t="str">
        <f>"Save this excel file as the name in cell D1 - example JM-2-"&amp;Year&amp;".xlsx"</f>
        <v>Save this excel file as the name in cell D1 - example JM-2-2023.xlsx</v>
      </c>
      <c r="C37" s="10"/>
    </row>
    <row r="38" spans="1:3" x14ac:dyDescent="0.25">
      <c r="A38" s="141"/>
      <c r="B38" s="21"/>
      <c r="C38" s="22"/>
    </row>
    <row r="40" spans="1:3" x14ac:dyDescent="0.25">
      <c r="A40" s="2" t="s">
        <v>64</v>
      </c>
    </row>
    <row r="41" spans="1:3" x14ac:dyDescent="0.25">
      <c r="A41" s="2" t="s">
        <v>65</v>
      </c>
    </row>
    <row r="42" spans="1:3" x14ac:dyDescent="0.25">
      <c r="A42" s="2" t="s">
        <v>66</v>
      </c>
    </row>
  </sheetData>
  <mergeCells count="9">
    <mergeCell ref="A29:A33"/>
    <mergeCell ref="A34:A35"/>
    <mergeCell ref="A36:A38"/>
    <mergeCell ref="A1:C1"/>
    <mergeCell ref="A6:A15"/>
    <mergeCell ref="A16:A17"/>
    <mergeCell ref="A18:A19"/>
    <mergeCell ref="A20:A21"/>
    <mergeCell ref="A22:A28"/>
  </mergeCells>
  <pageMargins left="0.75" right="0.75" top="1" bottom="1" header="0.5" footer="0.5"/>
  <pageSetup orientation="portrait" r:id="rId1"/>
  <headerFooter alignWithMargins="0">
    <oddFooter>&amp;C&amp;1#&amp;"Calibri"&amp;8&amp;K000000Highly Confidential</oddFooter>
  </headerFooter>
  <rowBreaks count="1" manualBreakCount="1">
    <brk id="31"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C115"/>
  <sheetViews>
    <sheetView topLeftCell="A60" zoomScaleNormal="100" workbookViewId="0">
      <selection activeCell="C17" sqref="C17"/>
    </sheetView>
  </sheetViews>
  <sheetFormatPr defaultColWidth="9.21875" defaultRowHeight="14.4" x14ac:dyDescent="0.3"/>
  <cols>
    <col min="1" max="1" width="2.6640625" style="57" customWidth="1"/>
    <col min="2" max="2" width="3.5546875" style="59" customWidth="1"/>
    <col min="3" max="3" width="133.109375" style="57" customWidth="1"/>
    <col min="4" max="15" width="22.33203125" style="57" customWidth="1"/>
    <col min="16" max="16384" width="9.21875" style="57"/>
  </cols>
  <sheetData>
    <row r="1" spans="2:3" ht="18" x14ac:dyDescent="0.35">
      <c r="B1" s="55" t="s">
        <v>148</v>
      </c>
      <c r="C1" s="56"/>
    </row>
    <row r="2" spans="2:3" ht="15.6" x14ac:dyDescent="0.3">
      <c r="B2" s="58" t="str">
        <f>"Cycle:  Fall "&amp;Year&amp;"/Spring "&amp;Year+1&amp;" Exams"</f>
        <v>Cycle:  Fall 2023/Spring 2024 Exams</v>
      </c>
    </row>
    <row r="3" spans="2:3" ht="15" thickBot="1" x14ac:dyDescent="0.35"/>
    <row r="4" spans="2:3" x14ac:dyDescent="0.3">
      <c r="B4" s="60" t="s">
        <v>149</v>
      </c>
      <c r="C4" s="61"/>
    </row>
    <row r="5" spans="2:3" x14ac:dyDescent="0.3">
      <c r="B5" s="62"/>
      <c r="C5" s="63"/>
    </row>
    <row r="6" spans="2:3" x14ac:dyDescent="0.3">
      <c r="B6" s="62"/>
      <c r="C6" s="64" t="s">
        <v>69</v>
      </c>
    </row>
    <row r="7" spans="2:3" ht="27.6" x14ac:dyDescent="0.3">
      <c r="B7" s="65"/>
      <c r="C7" s="66" t="s">
        <v>150</v>
      </c>
    </row>
    <row r="8" spans="2:3" x14ac:dyDescent="0.3">
      <c r="B8" s="65"/>
      <c r="C8" s="67"/>
    </row>
    <row r="9" spans="2:3" x14ac:dyDescent="0.3">
      <c r="B9" s="65"/>
      <c r="C9" s="64" t="s">
        <v>151</v>
      </c>
    </row>
    <row r="10" spans="2:3" x14ac:dyDescent="0.3">
      <c r="B10" s="65"/>
      <c r="C10" s="68" t="s">
        <v>152</v>
      </c>
    </row>
    <row r="11" spans="2:3" x14ac:dyDescent="0.3">
      <c r="B11" s="65"/>
      <c r="C11" s="69" t="s">
        <v>153</v>
      </c>
    </row>
    <row r="12" spans="2:3" x14ac:dyDescent="0.3">
      <c r="B12" s="65"/>
      <c r="C12" s="70" t="s">
        <v>154</v>
      </c>
    </row>
    <row r="13" spans="2:3" x14ac:dyDescent="0.3">
      <c r="B13" s="65"/>
      <c r="C13" s="70" t="s">
        <v>155</v>
      </c>
    </row>
    <row r="14" spans="2:3" x14ac:dyDescent="0.3">
      <c r="B14" s="65"/>
      <c r="C14" s="70" t="s">
        <v>156</v>
      </c>
    </row>
    <row r="15" spans="2:3" x14ac:dyDescent="0.3">
      <c r="B15" s="65"/>
      <c r="C15" s="70" t="s">
        <v>157</v>
      </c>
    </row>
    <row r="16" spans="2:3" x14ac:dyDescent="0.3">
      <c r="B16" s="65"/>
      <c r="C16" s="70" t="s">
        <v>158</v>
      </c>
    </row>
    <row r="17" spans="2:3" x14ac:dyDescent="0.3">
      <c r="B17" s="65"/>
      <c r="C17" s="70" t="s">
        <v>159</v>
      </c>
    </row>
    <row r="18" spans="2:3" x14ac:dyDescent="0.3">
      <c r="B18" s="65"/>
      <c r="C18" s="70" t="s">
        <v>160</v>
      </c>
    </row>
    <row r="19" spans="2:3" x14ac:dyDescent="0.3">
      <c r="B19" s="65"/>
      <c r="C19" s="67"/>
    </row>
    <row r="20" spans="2:3" x14ac:dyDescent="0.3">
      <c r="B20" s="65"/>
      <c r="C20" s="71" t="s">
        <v>161</v>
      </c>
    </row>
    <row r="21" spans="2:3" x14ac:dyDescent="0.3">
      <c r="B21" s="65"/>
      <c r="C21" s="70" t="s">
        <v>162</v>
      </c>
    </row>
    <row r="22" spans="2:3" x14ac:dyDescent="0.3">
      <c r="B22" s="65"/>
      <c r="C22" s="66"/>
    </row>
    <row r="23" spans="2:3" x14ac:dyDescent="0.3">
      <c r="B23" s="65"/>
      <c r="C23" s="72" t="s">
        <v>163</v>
      </c>
    </row>
    <row r="24" spans="2:3" x14ac:dyDescent="0.3">
      <c r="B24" s="65"/>
      <c r="C24" s="70" t="s">
        <v>164</v>
      </c>
    </row>
    <row r="25" spans="2:3" x14ac:dyDescent="0.3">
      <c r="B25" s="65"/>
      <c r="C25" s="66"/>
    </row>
    <row r="26" spans="2:3" x14ac:dyDescent="0.3">
      <c r="B26" s="65"/>
      <c r="C26" s="72" t="s">
        <v>165</v>
      </c>
    </row>
    <row r="27" spans="2:3" ht="15" thickBot="1" x14ac:dyDescent="0.35">
      <c r="B27" s="73"/>
      <c r="C27" s="74" t="s">
        <v>166</v>
      </c>
    </row>
    <row r="28" spans="2:3" ht="15" thickBot="1" x14ac:dyDescent="0.35">
      <c r="C28" s="59"/>
    </row>
    <row r="29" spans="2:3" ht="15.6" x14ac:dyDescent="0.3">
      <c r="B29" s="75" t="s">
        <v>167</v>
      </c>
      <c r="C29" s="76"/>
    </row>
    <row r="30" spans="2:3" ht="15.6" x14ac:dyDescent="0.3">
      <c r="B30" s="77"/>
      <c r="C30" s="66"/>
    </row>
    <row r="31" spans="2:3" ht="15.6" x14ac:dyDescent="0.3">
      <c r="B31" s="77"/>
      <c r="C31" s="64" t="s">
        <v>69</v>
      </c>
    </row>
    <row r="32" spans="2:3" x14ac:dyDescent="0.3">
      <c r="B32" s="65"/>
      <c r="C32" s="66" t="s">
        <v>168</v>
      </c>
    </row>
    <row r="33" spans="2:3" x14ac:dyDescent="0.3">
      <c r="B33" s="65"/>
      <c r="C33" s="67"/>
    </row>
    <row r="34" spans="2:3" x14ac:dyDescent="0.3">
      <c r="B34" s="65"/>
      <c r="C34" s="64" t="s">
        <v>151</v>
      </c>
    </row>
    <row r="35" spans="2:3" x14ac:dyDescent="0.3">
      <c r="B35" s="65"/>
      <c r="C35" s="68" t="s">
        <v>169</v>
      </c>
    </row>
    <row r="36" spans="2:3" x14ac:dyDescent="0.3">
      <c r="B36" s="65"/>
      <c r="C36" s="78" t="s">
        <v>170</v>
      </c>
    </row>
    <row r="37" spans="2:3" x14ac:dyDescent="0.3">
      <c r="B37" s="65"/>
      <c r="C37" s="70" t="s">
        <v>171</v>
      </c>
    </row>
    <row r="38" spans="2:3" x14ac:dyDescent="0.3">
      <c r="B38" s="65"/>
      <c r="C38" s="70" t="s">
        <v>172</v>
      </c>
    </row>
    <row r="39" spans="2:3" x14ac:dyDescent="0.3">
      <c r="B39" s="65"/>
      <c r="C39" s="70" t="s">
        <v>173</v>
      </c>
    </row>
    <row r="40" spans="2:3" x14ac:dyDescent="0.3">
      <c r="B40" s="65"/>
      <c r="C40" s="79"/>
    </row>
    <row r="41" spans="2:3" x14ac:dyDescent="0.3">
      <c r="B41" s="65"/>
      <c r="C41" s="78" t="s">
        <v>174</v>
      </c>
    </row>
    <row r="42" spans="2:3" x14ac:dyDescent="0.3">
      <c r="B42" s="65"/>
      <c r="C42" s="70" t="s">
        <v>175</v>
      </c>
    </row>
    <row r="43" spans="2:3" x14ac:dyDescent="0.3">
      <c r="B43" s="65"/>
      <c r="C43" s="70" t="s">
        <v>176</v>
      </c>
    </row>
    <row r="44" spans="2:3" x14ac:dyDescent="0.3">
      <c r="B44" s="65"/>
      <c r="C44" s="70" t="s">
        <v>177</v>
      </c>
    </row>
    <row r="45" spans="2:3" x14ac:dyDescent="0.3">
      <c r="B45" s="65"/>
      <c r="C45" s="70" t="s">
        <v>178</v>
      </c>
    </row>
    <row r="46" spans="2:3" x14ac:dyDescent="0.3">
      <c r="B46" s="65"/>
      <c r="C46" s="70" t="s">
        <v>179</v>
      </c>
    </row>
    <row r="47" spans="2:3" x14ac:dyDescent="0.3">
      <c r="B47" s="65"/>
      <c r="C47" s="79"/>
    </row>
    <row r="48" spans="2:3" x14ac:dyDescent="0.3">
      <c r="B48" s="65"/>
      <c r="C48" s="71" t="s">
        <v>180</v>
      </c>
    </row>
    <row r="49" spans="2:3" x14ac:dyDescent="0.3">
      <c r="B49" s="65"/>
      <c r="C49" s="70" t="s">
        <v>181</v>
      </c>
    </row>
    <row r="50" spans="2:3" x14ac:dyDescent="0.3">
      <c r="B50" s="65"/>
      <c r="C50" s="70" t="s">
        <v>182</v>
      </c>
    </row>
    <row r="51" spans="2:3" x14ac:dyDescent="0.3">
      <c r="B51" s="65"/>
      <c r="C51" s="79"/>
    </row>
    <row r="52" spans="2:3" ht="15" thickBot="1" x14ac:dyDescent="0.35">
      <c r="B52" s="73"/>
      <c r="C52" s="80" t="s">
        <v>183</v>
      </c>
    </row>
    <row r="53" spans="2:3" ht="15" thickBot="1" x14ac:dyDescent="0.35">
      <c r="C53" s="59"/>
    </row>
    <row r="54" spans="2:3" ht="15.6" x14ac:dyDescent="0.3">
      <c r="B54" s="75" t="s">
        <v>184</v>
      </c>
      <c r="C54" s="76"/>
    </row>
    <row r="55" spans="2:3" ht="15.6" x14ac:dyDescent="0.3">
      <c r="B55" s="77"/>
      <c r="C55" s="66"/>
    </row>
    <row r="56" spans="2:3" ht="15.6" x14ac:dyDescent="0.3">
      <c r="B56" s="77"/>
      <c r="C56" s="64" t="s">
        <v>69</v>
      </c>
    </row>
    <row r="57" spans="2:3" ht="27.6" x14ac:dyDescent="0.3">
      <c r="B57" s="65"/>
      <c r="C57" s="66" t="s">
        <v>185</v>
      </c>
    </row>
    <row r="58" spans="2:3" x14ac:dyDescent="0.3">
      <c r="B58" s="65"/>
      <c r="C58" s="67"/>
    </row>
    <row r="59" spans="2:3" x14ac:dyDescent="0.3">
      <c r="B59" s="65"/>
      <c r="C59" s="64" t="s">
        <v>151</v>
      </c>
    </row>
    <row r="60" spans="2:3" x14ac:dyDescent="0.3">
      <c r="B60" s="65"/>
      <c r="C60" s="68" t="s">
        <v>169</v>
      </c>
    </row>
    <row r="61" spans="2:3" x14ac:dyDescent="0.3">
      <c r="B61" s="65"/>
      <c r="C61" s="71" t="s">
        <v>186</v>
      </c>
    </row>
    <row r="62" spans="2:3" x14ac:dyDescent="0.3">
      <c r="B62" s="65"/>
      <c r="C62" s="81" t="s">
        <v>187</v>
      </c>
    </row>
    <row r="63" spans="2:3" x14ac:dyDescent="0.3">
      <c r="B63" s="65"/>
      <c r="C63" s="70" t="s">
        <v>188</v>
      </c>
    </row>
    <row r="64" spans="2:3" x14ac:dyDescent="0.3">
      <c r="B64" s="65"/>
      <c r="C64" s="82" t="s">
        <v>189</v>
      </c>
    </row>
    <row r="65" spans="2:3" x14ac:dyDescent="0.3">
      <c r="B65" s="65"/>
      <c r="C65" s="82" t="s">
        <v>190</v>
      </c>
    </row>
    <row r="66" spans="2:3" ht="27.6" x14ac:dyDescent="0.3">
      <c r="B66" s="65"/>
      <c r="C66" s="81" t="s">
        <v>191</v>
      </c>
    </row>
    <row r="67" spans="2:3" x14ac:dyDescent="0.3">
      <c r="B67" s="65"/>
      <c r="C67" s="70" t="s">
        <v>192</v>
      </c>
    </row>
    <row r="68" spans="2:3" ht="27.6" x14ac:dyDescent="0.3">
      <c r="B68" s="65"/>
      <c r="C68" s="70" t="s">
        <v>193</v>
      </c>
    </row>
    <row r="69" spans="2:3" ht="27.6" x14ac:dyDescent="0.3">
      <c r="B69" s="65"/>
      <c r="C69" s="70" t="s">
        <v>194</v>
      </c>
    </row>
    <row r="70" spans="2:3" x14ac:dyDescent="0.3">
      <c r="B70" s="65"/>
      <c r="C70" s="70" t="s">
        <v>195</v>
      </c>
    </row>
    <row r="71" spans="2:3" x14ac:dyDescent="0.3">
      <c r="B71" s="65"/>
      <c r="C71" s="83"/>
    </row>
    <row r="72" spans="2:3" x14ac:dyDescent="0.3">
      <c r="B72" s="65"/>
      <c r="C72" s="71" t="s">
        <v>196</v>
      </c>
    </row>
    <row r="73" spans="2:3" x14ac:dyDescent="0.3">
      <c r="B73" s="65"/>
      <c r="C73" s="70" t="s">
        <v>197</v>
      </c>
    </row>
    <row r="74" spans="2:3" x14ac:dyDescent="0.3">
      <c r="B74" s="65"/>
      <c r="C74" s="70" t="s">
        <v>198</v>
      </c>
    </row>
    <row r="75" spans="2:3" x14ac:dyDescent="0.3">
      <c r="B75" s="65"/>
      <c r="C75" s="70" t="s">
        <v>199</v>
      </c>
    </row>
    <row r="76" spans="2:3" ht="15" thickBot="1" x14ac:dyDescent="0.35">
      <c r="B76" s="73"/>
      <c r="C76" s="84" t="s">
        <v>200</v>
      </c>
    </row>
    <row r="77" spans="2:3" ht="15" thickBot="1" x14ac:dyDescent="0.35">
      <c r="C77" s="59"/>
    </row>
    <row r="78" spans="2:3" ht="15.6" x14ac:dyDescent="0.3">
      <c r="B78" s="75" t="s">
        <v>201</v>
      </c>
      <c r="C78" s="76"/>
    </row>
    <row r="79" spans="2:3" ht="15.6" x14ac:dyDescent="0.3">
      <c r="B79" s="77"/>
      <c r="C79" s="66"/>
    </row>
    <row r="80" spans="2:3" ht="15.6" x14ac:dyDescent="0.3">
      <c r="B80" s="77"/>
      <c r="C80" s="64" t="s">
        <v>69</v>
      </c>
    </row>
    <row r="81" spans="2:3" x14ac:dyDescent="0.3">
      <c r="B81" s="65"/>
      <c r="C81" s="66" t="s">
        <v>202</v>
      </c>
    </row>
    <row r="82" spans="2:3" x14ac:dyDescent="0.3">
      <c r="B82" s="65"/>
      <c r="C82" s="67"/>
    </row>
    <row r="83" spans="2:3" x14ac:dyDescent="0.3">
      <c r="B83" s="65"/>
      <c r="C83" s="64" t="s">
        <v>151</v>
      </c>
    </row>
    <row r="84" spans="2:3" x14ac:dyDescent="0.3">
      <c r="B84" s="65"/>
      <c r="C84" s="68" t="s">
        <v>169</v>
      </c>
    </row>
    <row r="85" spans="2:3" x14ac:dyDescent="0.3">
      <c r="B85" s="65"/>
      <c r="C85" s="71" t="s">
        <v>203</v>
      </c>
    </row>
    <row r="86" spans="2:3" x14ac:dyDescent="0.3">
      <c r="B86" s="65"/>
      <c r="C86" s="70" t="s">
        <v>204</v>
      </c>
    </row>
    <row r="87" spans="2:3" x14ac:dyDescent="0.3">
      <c r="B87" s="65"/>
      <c r="C87" s="70" t="s">
        <v>205</v>
      </c>
    </row>
    <row r="88" spans="2:3" x14ac:dyDescent="0.3">
      <c r="B88" s="65"/>
      <c r="C88" s="70" t="s">
        <v>206</v>
      </c>
    </row>
    <row r="89" spans="2:3" x14ac:dyDescent="0.3">
      <c r="B89" s="65"/>
      <c r="C89" s="71"/>
    </row>
    <row r="90" spans="2:3" x14ac:dyDescent="0.3">
      <c r="B90" s="65"/>
      <c r="C90" s="71" t="s">
        <v>207</v>
      </c>
    </row>
    <row r="91" spans="2:3" x14ac:dyDescent="0.3">
      <c r="B91" s="65"/>
      <c r="C91" s="70" t="s">
        <v>208</v>
      </c>
    </row>
    <row r="92" spans="2:3" x14ac:dyDescent="0.3">
      <c r="B92" s="65"/>
      <c r="C92" s="70" t="s">
        <v>209</v>
      </c>
    </row>
    <row r="93" spans="2:3" ht="15" thickBot="1" x14ac:dyDescent="0.35">
      <c r="B93" s="73"/>
      <c r="C93" s="85" t="s">
        <v>210</v>
      </c>
    </row>
    <row r="94" spans="2:3" ht="15" thickBot="1" x14ac:dyDescent="0.35"/>
    <row r="95" spans="2:3" ht="15.6" x14ac:dyDescent="0.3">
      <c r="B95" s="75" t="s">
        <v>211</v>
      </c>
      <c r="C95" s="76"/>
    </row>
    <row r="96" spans="2:3" ht="15.6" x14ac:dyDescent="0.3">
      <c r="B96" s="77"/>
      <c r="C96" s="66"/>
    </row>
    <row r="97" spans="2:3" ht="15.6" x14ac:dyDescent="0.3">
      <c r="B97" s="77"/>
      <c r="C97" s="64" t="s">
        <v>69</v>
      </c>
    </row>
    <row r="98" spans="2:3" ht="27.6" x14ac:dyDescent="0.3">
      <c r="B98" s="65"/>
      <c r="C98" s="66" t="s">
        <v>212</v>
      </c>
    </row>
    <row r="99" spans="2:3" x14ac:dyDescent="0.3">
      <c r="B99" s="65"/>
      <c r="C99" s="67"/>
    </row>
    <row r="100" spans="2:3" x14ac:dyDescent="0.3">
      <c r="B100" s="65"/>
      <c r="C100" s="64" t="s">
        <v>151</v>
      </c>
    </row>
    <row r="101" spans="2:3" x14ac:dyDescent="0.3">
      <c r="B101" s="65"/>
      <c r="C101" s="68" t="s">
        <v>169</v>
      </c>
    </row>
    <row r="102" spans="2:3" x14ac:dyDescent="0.3">
      <c r="B102" s="65"/>
      <c r="C102" s="71" t="s">
        <v>213</v>
      </c>
    </row>
    <row r="103" spans="2:3" ht="41.4" x14ac:dyDescent="0.3">
      <c r="B103" s="65"/>
      <c r="C103" s="71" t="s">
        <v>214</v>
      </c>
    </row>
    <row r="104" spans="2:3" x14ac:dyDescent="0.3">
      <c r="B104" s="65"/>
      <c r="C104" s="71" t="s">
        <v>215</v>
      </c>
    </row>
    <row r="105" spans="2:3" x14ac:dyDescent="0.3">
      <c r="B105" s="65"/>
      <c r="C105" s="71" t="s">
        <v>216</v>
      </c>
    </row>
    <row r="106" spans="2:3" ht="27.6" x14ac:dyDescent="0.3">
      <c r="B106" s="65"/>
      <c r="C106" s="79" t="s">
        <v>217</v>
      </c>
    </row>
    <row r="107" spans="2:3" ht="27.6" x14ac:dyDescent="0.3">
      <c r="B107" s="65"/>
      <c r="C107" s="79" t="s">
        <v>218</v>
      </c>
    </row>
    <row r="108" spans="2:3" x14ac:dyDescent="0.3">
      <c r="B108" s="65"/>
      <c r="C108" s="79" t="s">
        <v>219</v>
      </c>
    </row>
    <row r="109" spans="2:3" x14ac:dyDescent="0.3">
      <c r="B109" s="65"/>
      <c r="C109" s="71" t="s">
        <v>220</v>
      </c>
    </row>
    <row r="110" spans="2:3" ht="27.6" x14ac:dyDescent="0.3">
      <c r="B110" s="65"/>
      <c r="C110" s="86" t="s">
        <v>221</v>
      </c>
    </row>
    <row r="111" spans="2:3" x14ac:dyDescent="0.3">
      <c r="B111" s="65"/>
      <c r="C111" s="71" t="s">
        <v>222</v>
      </c>
    </row>
    <row r="112" spans="2:3" x14ac:dyDescent="0.3">
      <c r="B112" s="65"/>
      <c r="C112" s="71" t="s">
        <v>223</v>
      </c>
    </row>
    <row r="113" spans="2:3" ht="41.4" x14ac:dyDescent="0.3">
      <c r="B113" s="65"/>
      <c r="C113" s="71" t="s">
        <v>224</v>
      </c>
    </row>
    <row r="114" spans="2:3" x14ac:dyDescent="0.3">
      <c r="B114" s="65"/>
      <c r="C114" s="71" t="s">
        <v>225</v>
      </c>
    </row>
    <row r="115" spans="2:3" ht="15" thickBot="1" x14ac:dyDescent="0.35">
      <c r="B115" s="73"/>
      <c r="C115" s="87" t="s">
        <v>226</v>
      </c>
    </row>
  </sheetData>
  <pageMargins left="0.7" right="0.7" top="0.75" bottom="0.75" header="0.3" footer="0.3"/>
  <pageSetup scale="84" orientation="portrait" r:id="rId1"/>
  <headerFooter>
    <oddFooter>&amp;C&amp;1#&amp;"Calibri"&amp;8&amp;K000000Highly Confidential</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5"/>
  </sheetPr>
  <dimension ref="A1:N28"/>
  <sheetViews>
    <sheetView zoomScale="85" zoomScaleNormal="85" workbookViewId="0">
      <selection activeCell="G22" sqref="G22"/>
    </sheetView>
  </sheetViews>
  <sheetFormatPr defaultColWidth="8.77734375" defaultRowHeight="13.2" x14ac:dyDescent="0.25"/>
  <cols>
    <col min="1" max="3" width="8.77734375" style="117"/>
    <col min="4" max="4" width="11.77734375" style="117" bestFit="1" customWidth="1"/>
    <col min="5" max="14" width="10.77734375" style="117" customWidth="1"/>
    <col min="15" max="16384" width="8.77734375" style="117"/>
  </cols>
  <sheetData>
    <row r="1" spans="1:14" x14ac:dyDescent="0.25">
      <c r="A1" s="116" t="s">
        <v>282</v>
      </c>
    </row>
    <row r="3" spans="1:14" x14ac:dyDescent="0.25">
      <c r="A3" s="117" t="s">
        <v>264</v>
      </c>
      <c r="B3" s="117">
        <v>100000</v>
      </c>
      <c r="D3" s="118" t="s">
        <v>251</v>
      </c>
      <c r="E3" s="118">
        <v>1</v>
      </c>
      <c r="F3" s="118">
        <v>2</v>
      </c>
      <c r="G3" s="118">
        <v>3</v>
      </c>
      <c r="H3" s="118">
        <v>4</v>
      </c>
      <c r="I3" s="118">
        <v>5</v>
      </c>
      <c r="J3" s="118">
        <v>6</v>
      </c>
      <c r="K3" s="118">
        <v>7</v>
      </c>
      <c r="L3" s="118">
        <v>8</v>
      </c>
      <c r="M3" s="118">
        <v>9</v>
      </c>
      <c r="N3" s="118">
        <v>10</v>
      </c>
    </row>
    <row r="4" spans="1:14" x14ac:dyDescent="0.25">
      <c r="A4" s="117" t="s">
        <v>263</v>
      </c>
      <c r="B4" s="119">
        <v>0.05</v>
      </c>
      <c r="D4" s="120" t="s">
        <v>256</v>
      </c>
      <c r="E4" s="121">
        <f>B3</f>
        <v>100000</v>
      </c>
      <c r="F4" s="121">
        <f t="shared" ref="F4:N4" si="0">E10</f>
        <v>94270.875</v>
      </c>
      <c r="G4" s="121">
        <f t="shared" si="0"/>
        <v>88869.978732656251</v>
      </c>
      <c r="H4" s="121">
        <f t="shared" si="0"/>
        <v>83778.506563588962</v>
      </c>
      <c r="I4" s="121">
        <f t="shared" si="0"/>
        <v>78978.731199427755</v>
      </c>
      <c r="J4" s="121">
        <f t="shared" si="0"/>
        <v>74453.940965598536</v>
      </c>
      <c r="K4" s="121">
        <f t="shared" si="0"/>
        <v>70188.381620253189</v>
      </c>
      <c r="L4" s="121">
        <f t="shared" si="0"/>
        <v>66167.201501751872</v>
      </c>
      <c r="M4" s="121">
        <f t="shared" si="0"/>
        <v>62376.399818714643</v>
      </c>
      <c r="N4" s="121">
        <f t="shared" si="0"/>
        <v>58802.777902600705</v>
      </c>
    </row>
    <row r="5" spans="1:14" x14ac:dyDescent="0.25">
      <c r="A5" s="117" t="s">
        <v>262</v>
      </c>
      <c r="B5" s="119">
        <v>0.01</v>
      </c>
      <c r="D5" s="120" t="s">
        <v>262</v>
      </c>
      <c r="E5" s="121">
        <f t="shared" ref="E5:N5" si="1">E4*$B$5</f>
        <v>1000</v>
      </c>
      <c r="F5" s="121">
        <f t="shared" si="1"/>
        <v>942.70875000000001</v>
      </c>
      <c r="G5" s="121">
        <f t="shared" si="1"/>
        <v>888.6997873265625</v>
      </c>
      <c r="H5" s="121">
        <f t="shared" si="1"/>
        <v>837.78506563588962</v>
      </c>
      <c r="I5" s="121">
        <f t="shared" si="1"/>
        <v>789.78731199427762</v>
      </c>
      <c r="J5" s="121">
        <f t="shared" si="1"/>
        <v>744.53940965598542</v>
      </c>
      <c r="K5" s="121">
        <f t="shared" si="1"/>
        <v>701.88381620253188</v>
      </c>
      <c r="L5" s="121">
        <f t="shared" si="1"/>
        <v>661.67201501751867</v>
      </c>
      <c r="M5" s="121">
        <f t="shared" si="1"/>
        <v>623.7639981871464</v>
      </c>
      <c r="N5" s="121">
        <f t="shared" si="1"/>
        <v>588.02777902600701</v>
      </c>
    </row>
    <row r="6" spans="1:14" x14ac:dyDescent="0.25">
      <c r="A6" s="117" t="s">
        <v>261</v>
      </c>
      <c r="B6" s="119">
        <v>0.01</v>
      </c>
      <c r="D6" s="120" t="s">
        <v>261</v>
      </c>
      <c r="E6" s="121">
        <f t="shared" ref="E6:N6" si="2">SUM(E4:E5)*-$B$6</f>
        <v>-1010</v>
      </c>
      <c r="F6" s="121">
        <f t="shared" si="2"/>
        <v>-952.13583750000009</v>
      </c>
      <c r="G6" s="121">
        <f t="shared" si="2"/>
        <v>-897.58678519982823</v>
      </c>
      <c r="H6" s="121">
        <f t="shared" si="2"/>
        <v>-846.16291629224861</v>
      </c>
      <c r="I6" s="121">
        <f t="shared" si="2"/>
        <v>-797.68518511422042</v>
      </c>
      <c r="J6" s="121">
        <f t="shared" si="2"/>
        <v>-751.9848037525453</v>
      </c>
      <c r="K6" s="121">
        <f t="shared" si="2"/>
        <v>-708.90265436455729</v>
      </c>
      <c r="L6" s="121">
        <f t="shared" si="2"/>
        <v>-668.28873516769397</v>
      </c>
      <c r="M6" s="121">
        <f t="shared" si="2"/>
        <v>-630.00163816901795</v>
      </c>
      <c r="N6" s="121">
        <f t="shared" si="2"/>
        <v>-593.90805681626716</v>
      </c>
    </row>
    <row r="7" spans="1:14" x14ac:dyDescent="0.25">
      <c r="A7" s="117" t="s">
        <v>260</v>
      </c>
      <c r="B7" s="122">
        <v>7.4999999999999997E-3</v>
      </c>
      <c r="D7" s="120" t="s">
        <v>260</v>
      </c>
      <c r="E7" s="121">
        <f t="shared" ref="E7:N7" si="3">SUM(E4:E5)*-$B$7</f>
        <v>-757.5</v>
      </c>
      <c r="F7" s="121">
        <f t="shared" si="3"/>
        <v>-714.10187812499998</v>
      </c>
      <c r="G7" s="121">
        <f t="shared" si="3"/>
        <v>-673.19008889987106</v>
      </c>
      <c r="H7" s="121">
        <f t="shared" si="3"/>
        <v>-634.62218721918634</v>
      </c>
      <c r="I7" s="121">
        <f t="shared" si="3"/>
        <v>-598.26388883566528</v>
      </c>
      <c r="J7" s="121">
        <f t="shared" si="3"/>
        <v>-563.98860281440898</v>
      </c>
      <c r="K7" s="121">
        <f t="shared" si="3"/>
        <v>-531.67699077341786</v>
      </c>
      <c r="L7" s="121">
        <f t="shared" si="3"/>
        <v>-501.21655137577045</v>
      </c>
      <c r="M7" s="121">
        <f t="shared" si="3"/>
        <v>-472.50122862676341</v>
      </c>
      <c r="N7" s="121">
        <f t="shared" si="3"/>
        <v>-445.43104261220032</v>
      </c>
    </row>
    <row r="8" spans="1:14" x14ac:dyDescent="0.25">
      <c r="D8" s="120" t="s">
        <v>259</v>
      </c>
      <c r="E8" s="121">
        <f t="shared" ref="E8:N8" si="4">SUM(E4:E7)*E14/E13</f>
        <v>-4961.625</v>
      </c>
      <c r="F8" s="121">
        <f t="shared" si="4"/>
        <v>-4677.3673017187502</v>
      </c>
      <c r="G8" s="121">
        <f t="shared" si="4"/>
        <v>-4409.3950822941561</v>
      </c>
      <c r="H8" s="121">
        <f t="shared" si="4"/>
        <v>-4156.7753262856713</v>
      </c>
      <c r="I8" s="121">
        <f t="shared" si="4"/>
        <v>-3918.6284718736074</v>
      </c>
      <c r="J8" s="121">
        <f t="shared" si="4"/>
        <v>-3694.1253484343783</v>
      </c>
      <c r="K8" s="121">
        <f t="shared" si="4"/>
        <v>-3482.4842895658876</v>
      </c>
      <c r="L8" s="121">
        <f t="shared" si="4"/>
        <v>-3282.9684115112973</v>
      </c>
      <c r="M8" s="121">
        <f t="shared" si="4"/>
        <v>-3094.8830475053005</v>
      </c>
      <c r="N8" s="121">
        <f t="shared" si="4"/>
        <v>-2917.5733291099123</v>
      </c>
    </row>
    <row r="9" spans="1:14" x14ac:dyDescent="0.25">
      <c r="D9" s="123" t="s">
        <v>258</v>
      </c>
      <c r="E9" s="124"/>
      <c r="F9" s="124"/>
      <c r="G9" s="124"/>
      <c r="H9" s="124"/>
      <c r="I9" s="124"/>
      <c r="J9" s="124"/>
      <c r="K9" s="124"/>
      <c r="L9" s="124"/>
      <c r="M9" s="124"/>
      <c r="N9" s="124">
        <f>-SUM(N4:N8)</f>
        <v>-55433.893253088332</v>
      </c>
    </row>
    <row r="10" spans="1:14" x14ac:dyDescent="0.25">
      <c r="D10" s="116" t="s">
        <v>253</v>
      </c>
      <c r="E10" s="125">
        <f t="shared" ref="E10:N10" si="5">SUM(E4:E9)</f>
        <v>94270.875</v>
      </c>
      <c r="F10" s="125">
        <f t="shared" si="5"/>
        <v>88869.978732656251</v>
      </c>
      <c r="G10" s="125">
        <f t="shared" si="5"/>
        <v>83778.506563588962</v>
      </c>
      <c r="H10" s="125">
        <f t="shared" si="5"/>
        <v>78978.731199427755</v>
      </c>
      <c r="I10" s="125">
        <f t="shared" si="5"/>
        <v>74453.940965598536</v>
      </c>
      <c r="J10" s="125">
        <f t="shared" si="5"/>
        <v>70188.381620253189</v>
      </c>
      <c r="K10" s="125">
        <f t="shared" si="5"/>
        <v>66167.201501751872</v>
      </c>
      <c r="L10" s="125">
        <f t="shared" si="5"/>
        <v>62376.399818714643</v>
      </c>
      <c r="M10" s="125">
        <f t="shared" si="5"/>
        <v>58802.777902600705</v>
      </c>
      <c r="N10" s="125">
        <f t="shared" si="5"/>
        <v>0</v>
      </c>
    </row>
    <row r="12" spans="1:14" x14ac:dyDescent="0.25">
      <c r="D12" s="118" t="s">
        <v>257</v>
      </c>
      <c r="E12" s="118">
        <v>1</v>
      </c>
      <c r="F12" s="118">
        <v>2</v>
      </c>
      <c r="G12" s="118">
        <v>3</v>
      </c>
      <c r="H12" s="118">
        <v>4</v>
      </c>
      <c r="I12" s="118">
        <v>5</v>
      </c>
      <c r="J12" s="118">
        <v>6</v>
      </c>
      <c r="K12" s="118">
        <v>7</v>
      </c>
      <c r="L12" s="118">
        <v>8</v>
      </c>
      <c r="M12" s="118">
        <v>9</v>
      </c>
      <c r="N12" s="118">
        <v>10</v>
      </c>
    </row>
    <row r="13" spans="1:14" x14ac:dyDescent="0.25">
      <c r="D13" s="120" t="s">
        <v>256</v>
      </c>
      <c r="E13" s="126">
        <v>1</v>
      </c>
      <c r="F13" s="126">
        <f t="shared" ref="F13:N13" si="6">E16</f>
        <v>0.95</v>
      </c>
      <c r="G13" s="126">
        <f t="shared" si="6"/>
        <v>0.90249999999999997</v>
      </c>
      <c r="H13" s="126">
        <f t="shared" si="6"/>
        <v>0.857375</v>
      </c>
      <c r="I13" s="126">
        <f t="shared" si="6"/>
        <v>0.81450624999999999</v>
      </c>
      <c r="J13" s="126">
        <f t="shared" si="6"/>
        <v>0.77378093749999999</v>
      </c>
      <c r="K13" s="126">
        <f t="shared" si="6"/>
        <v>0.73509189062500002</v>
      </c>
      <c r="L13" s="126">
        <f t="shared" si="6"/>
        <v>0.69833729609375006</v>
      </c>
      <c r="M13" s="126">
        <f t="shared" si="6"/>
        <v>0.66342043128906258</v>
      </c>
      <c r="N13" s="126">
        <f t="shared" si="6"/>
        <v>0.63024940972460941</v>
      </c>
    </row>
    <row r="14" spans="1:14" x14ac:dyDescent="0.25">
      <c r="D14" s="120" t="s">
        <v>255</v>
      </c>
      <c r="E14" s="126">
        <f t="shared" ref="E14:N14" si="7">E13*0.05*-1</f>
        <v>-0.05</v>
      </c>
      <c r="F14" s="126">
        <f t="shared" si="7"/>
        <v>-4.7500000000000001E-2</v>
      </c>
      <c r="G14" s="126">
        <f t="shared" si="7"/>
        <v>-4.5124999999999998E-2</v>
      </c>
      <c r="H14" s="126">
        <f t="shared" si="7"/>
        <v>-4.2868750000000004E-2</v>
      </c>
      <c r="I14" s="126">
        <f t="shared" si="7"/>
        <v>-4.0725312499999999E-2</v>
      </c>
      <c r="J14" s="126">
        <f t="shared" si="7"/>
        <v>-3.8689046875000001E-2</v>
      </c>
      <c r="K14" s="126">
        <f t="shared" si="7"/>
        <v>-3.6754594531250004E-2</v>
      </c>
      <c r="L14" s="126">
        <f t="shared" si="7"/>
        <v>-3.4916864804687503E-2</v>
      </c>
      <c r="M14" s="126">
        <f t="shared" si="7"/>
        <v>-3.3171021564453132E-2</v>
      </c>
      <c r="N14" s="126">
        <f t="shared" si="7"/>
        <v>-3.1512470486230473E-2</v>
      </c>
    </row>
    <row r="15" spans="1:14" x14ac:dyDescent="0.25">
      <c r="D15" s="123" t="s">
        <v>254</v>
      </c>
      <c r="E15" s="127"/>
      <c r="F15" s="127"/>
      <c r="G15" s="127"/>
      <c r="H15" s="127"/>
      <c r="I15" s="127"/>
      <c r="J15" s="127"/>
      <c r="K15" s="127"/>
      <c r="L15" s="127"/>
      <c r="M15" s="127"/>
      <c r="N15" s="127">
        <f>-SUM(N13:N14)</f>
        <v>-0.5987369392383789</v>
      </c>
    </row>
    <row r="16" spans="1:14" x14ac:dyDescent="0.25">
      <c r="D16" s="116" t="s">
        <v>253</v>
      </c>
      <c r="E16" s="128">
        <f t="shared" ref="E16:N16" si="8">SUM(E13:E15)</f>
        <v>0.95</v>
      </c>
      <c r="F16" s="128">
        <f t="shared" si="8"/>
        <v>0.90249999999999997</v>
      </c>
      <c r="G16" s="128">
        <f t="shared" si="8"/>
        <v>0.857375</v>
      </c>
      <c r="H16" s="128">
        <f t="shared" si="8"/>
        <v>0.81450624999999999</v>
      </c>
      <c r="I16" s="128">
        <f t="shared" si="8"/>
        <v>0.77378093749999999</v>
      </c>
      <c r="J16" s="128">
        <f t="shared" si="8"/>
        <v>0.73509189062500002</v>
      </c>
      <c r="K16" s="128">
        <f t="shared" si="8"/>
        <v>0.69833729609375006</v>
      </c>
      <c r="L16" s="128">
        <f t="shared" si="8"/>
        <v>0.66342043128906258</v>
      </c>
      <c r="M16" s="128">
        <f t="shared" si="8"/>
        <v>0.63024940972460941</v>
      </c>
      <c r="N16" s="128">
        <f t="shared" si="8"/>
        <v>0</v>
      </c>
    </row>
    <row r="18" spans="1:14" x14ac:dyDescent="0.25">
      <c r="A18" s="144" t="s">
        <v>285</v>
      </c>
      <c r="B18" s="144"/>
      <c r="C18" s="144"/>
      <c r="D18" s="144"/>
      <c r="E18" s="144"/>
      <c r="F18" s="144"/>
      <c r="G18" s="144"/>
      <c r="H18" s="144"/>
      <c r="I18" s="144"/>
      <c r="J18" s="144"/>
      <c r="K18" s="144"/>
      <c r="M18" s="117" t="s">
        <v>252</v>
      </c>
      <c r="N18" s="121">
        <f>N15*-B3</f>
        <v>59873.693923837891</v>
      </c>
    </row>
    <row r="19" spans="1:14" x14ac:dyDescent="0.25">
      <c r="A19" s="144"/>
      <c r="B19" s="144"/>
      <c r="C19" s="144"/>
      <c r="D19" s="144"/>
      <c r="E19" s="144"/>
      <c r="F19" s="144"/>
      <c r="G19" s="144"/>
      <c r="H19" s="144"/>
      <c r="I19" s="144"/>
      <c r="J19" s="144"/>
      <c r="K19" s="144"/>
      <c r="M19" s="117" t="s">
        <v>251</v>
      </c>
      <c r="N19" s="129">
        <f>-N9</f>
        <v>55433.893253088332</v>
      </c>
    </row>
    <row r="20" spans="1:14" x14ac:dyDescent="0.25">
      <c r="A20" s="144"/>
      <c r="B20" s="144"/>
      <c r="C20" s="144"/>
      <c r="D20" s="144"/>
      <c r="E20" s="144"/>
      <c r="F20" s="144"/>
      <c r="G20" s="144"/>
      <c r="H20" s="144"/>
      <c r="I20" s="144"/>
      <c r="J20" s="144"/>
      <c r="K20" s="144"/>
      <c r="M20" s="117" t="s">
        <v>250</v>
      </c>
      <c r="N20" s="130">
        <f>N18-N19</f>
        <v>4439.8006707495588</v>
      </c>
    </row>
    <row r="22" spans="1:14" x14ac:dyDescent="0.25">
      <c r="A22" s="131" t="s">
        <v>283</v>
      </c>
    </row>
    <row r="23" spans="1:14" x14ac:dyDescent="0.25">
      <c r="A23" s="143" t="s">
        <v>284</v>
      </c>
      <c r="B23" s="143"/>
      <c r="C23" s="143"/>
      <c r="D23" s="143"/>
      <c r="E23" s="143"/>
      <c r="F23" s="143"/>
      <c r="G23" s="143"/>
      <c r="H23" s="143"/>
      <c r="I23" s="143"/>
      <c r="J23" s="143"/>
      <c r="K23" s="143"/>
      <c r="L23" s="143"/>
      <c r="M23" s="143"/>
      <c r="N23" s="143"/>
    </row>
    <row r="24" spans="1:14" x14ac:dyDescent="0.25">
      <c r="A24" s="143"/>
      <c r="B24" s="143"/>
      <c r="C24" s="143"/>
      <c r="D24" s="143"/>
      <c r="E24" s="143"/>
      <c r="F24" s="143"/>
      <c r="G24" s="143"/>
      <c r="H24" s="143"/>
      <c r="I24" s="143"/>
      <c r="J24" s="143"/>
      <c r="K24" s="143"/>
      <c r="L24" s="143"/>
      <c r="M24" s="143"/>
      <c r="N24" s="143"/>
    </row>
    <row r="25" spans="1:14" x14ac:dyDescent="0.25">
      <c r="A25" s="143"/>
      <c r="B25" s="143"/>
      <c r="C25" s="143"/>
      <c r="D25" s="143"/>
      <c r="E25" s="143"/>
      <c r="F25" s="143"/>
      <c r="G25" s="143"/>
      <c r="H25" s="143"/>
      <c r="I25" s="143"/>
      <c r="J25" s="143"/>
      <c r="K25" s="143"/>
      <c r="L25" s="143"/>
      <c r="M25" s="143"/>
      <c r="N25" s="143"/>
    </row>
    <row r="26" spans="1:14" x14ac:dyDescent="0.25">
      <c r="A26" s="143"/>
      <c r="B26" s="143"/>
      <c r="C26" s="143"/>
      <c r="D26" s="143"/>
      <c r="E26" s="143"/>
      <c r="F26" s="143"/>
      <c r="G26" s="143"/>
      <c r="H26" s="143"/>
      <c r="I26" s="143"/>
      <c r="J26" s="143"/>
      <c r="K26" s="143"/>
      <c r="L26" s="143"/>
      <c r="M26" s="143"/>
      <c r="N26" s="143"/>
    </row>
    <row r="27" spans="1:14" x14ac:dyDescent="0.25">
      <c r="A27" s="143"/>
      <c r="B27" s="143"/>
      <c r="C27" s="143"/>
      <c r="D27" s="143"/>
      <c r="E27" s="143"/>
      <c r="F27" s="143"/>
      <c r="G27" s="143"/>
      <c r="H27" s="143"/>
      <c r="I27" s="143"/>
      <c r="J27" s="143"/>
      <c r="K27" s="143"/>
      <c r="L27" s="143"/>
      <c r="M27" s="143"/>
      <c r="N27" s="143"/>
    </row>
    <row r="28" spans="1:14" x14ac:dyDescent="0.25">
      <c r="A28" s="143"/>
      <c r="B28" s="143"/>
      <c r="C28" s="143"/>
      <c r="D28" s="143"/>
      <c r="E28" s="143"/>
      <c r="F28" s="143"/>
      <c r="G28" s="143"/>
      <c r="H28" s="143"/>
      <c r="I28" s="143"/>
      <c r="J28" s="143"/>
      <c r="K28" s="143"/>
      <c r="L28" s="143"/>
      <c r="M28" s="143"/>
      <c r="N28" s="143"/>
    </row>
  </sheetData>
  <mergeCells count="2">
    <mergeCell ref="A23:N28"/>
    <mergeCell ref="A18:K20"/>
  </mergeCells>
  <pageMargins left="0.7" right="0.7" top="0.75" bottom="0.75" header="0.3" footer="0.3"/>
  <pageSetup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5"/>
  </sheetPr>
  <dimension ref="A1:M57"/>
  <sheetViews>
    <sheetView showGridLines="0" tabSelected="1" zoomScale="85" zoomScaleNormal="85" workbookViewId="0">
      <selection activeCell="H27" sqref="H27"/>
    </sheetView>
  </sheetViews>
  <sheetFormatPr defaultColWidth="8.77734375" defaultRowHeight="13.2" x14ac:dyDescent="0.25"/>
  <cols>
    <col min="1" max="1" width="8.77734375" style="88"/>
    <col min="2" max="2" width="35.44140625" style="88" bestFit="1" customWidth="1"/>
    <col min="3" max="3" width="19.44140625" style="88" customWidth="1"/>
    <col min="4" max="4" width="20.109375" style="88" bestFit="1" customWidth="1"/>
    <col min="5" max="5" width="10.33203125" style="88" bestFit="1" customWidth="1"/>
    <col min="6" max="6" width="11.33203125" style="88" bestFit="1" customWidth="1"/>
    <col min="7" max="7" width="8.77734375" style="88"/>
    <col min="8" max="8" width="10.109375" style="88" bestFit="1" customWidth="1"/>
    <col min="9" max="9" width="11.44140625" style="88" bestFit="1" customWidth="1"/>
    <col min="10" max="10" width="9.109375" style="88" bestFit="1" customWidth="1"/>
    <col min="11" max="14" width="8.77734375" style="88"/>
    <col min="15" max="15" width="9.77734375" style="88" bestFit="1" customWidth="1"/>
    <col min="16" max="257" width="8.77734375" style="88"/>
    <col min="258" max="258" width="16.109375" style="88" bestFit="1" customWidth="1"/>
    <col min="259" max="263" width="8.77734375" style="88"/>
    <col min="264" max="265" width="10.109375" style="88" bestFit="1" customWidth="1"/>
    <col min="266" max="266" width="9.109375" style="88" bestFit="1" customWidth="1"/>
    <col min="267" max="267" width="0" style="88" hidden="1" customWidth="1"/>
    <col min="268" max="270" width="8.77734375" style="88"/>
    <col min="271" max="271" width="9.77734375" style="88" bestFit="1" customWidth="1"/>
    <col min="272" max="513" width="8.77734375" style="88"/>
    <col min="514" max="514" width="16.109375" style="88" bestFit="1" customWidth="1"/>
    <col min="515" max="519" width="8.77734375" style="88"/>
    <col min="520" max="521" width="10.109375" style="88" bestFit="1" customWidth="1"/>
    <col min="522" max="522" width="9.109375" style="88" bestFit="1" customWidth="1"/>
    <col min="523" max="523" width="0" style="88" hidden="1" customWidth="1"/>
    <col min="524" max="526" width="8.77734375" style="88"/>
    <col min="527" max="527" width="9.77734375" style="88" bestFit="1" customWidth="1"/>
    <col min="528" max="769" width="8.77734375" style="88"/>
    <col min="770" max="770" width="16.109375" style="88" bestFit="1" customWidth="1"/>
    <col min="771" max="775" width="8.77734375" style="88"/>
    <col min="776" max="777" width="10.109375" style="88" bestFit="1" customWidth="1"/>
    <col min="778" max="778" width="9.109375" style="88" bestFit="1" customWidth="1"/>
    <col min="779" max="779" width="0" style="88" hidden="1" customWidth="1"/>
    <col min="780" max="782" width="8.77734375" style="88"/>
    <col min="783" max="783" width="9.77734375" style="88" bestFit="1" customWidth="1"/>
    <col min="784" max="1025" width="8.77734375" style="88"/>
    <col min="1026" max="1026" width="16.109375" style="88" bestFit="1" customWidth="1"/>
    <col min="1027" max="1031" width="8.77734375" style="88"/>
    <col min="1032" max="1033" width="10.109375" style="88" bestFit="1" customWidth="1"/>
    <col min="1034" max="1034" width="9.109375" style="88" bestFit="1" customWidth="1"/>
    <col min="1035" max="1035" width="0" style="88" hidden="1" customWidth="1"/>
    <col min="1036" max="1038" width="8.77734375" style="88"/>
    <col min="1039" max="1039" width="9.77734375" style="88" bestFit="1" customWidth="1"/>
    <col min="1040" max="1281" width="8.77734375" style="88"/>
    <col min="1282" max="1282" width="16.109375" style="88" bestFit="1" customWidth="1"/>
    <col min="1283" max="1287" width="8.77734375" style="88"/>
    <col min="1288" max="1289" width="10.109375" style="88" bestFit="1" customWidth="1"/>
    <col min="1290" max="1290" width="9.109375" style="88" bestFit="1" customWidth="1"/>
    <col min="1291" max="1291" width="0" style="88" hidden="1" customWidth="1"/>
    <col min="1292" max="1294" width="8.77734375" style="88"/>
    <col min="1295" max="1295" width="9.77734375" style="88" bestFit="1" customWidth="1"/>
    <col min="1296" max="1537" width="8.77734375" style="88"/>
    <col min="1538" max="1538" width="16.109375" style="88" bestFit="1" customWidth="1"/>
    <col min="1539" max="1543" width="8.77734375" style="88"/>
    <col min="1544" max="1545" width="10.109375" style="88" bestFit="1" customWidth="1"/>
    <col min="1546" max="1546" width="9.109375" style="88" bestFit="1" customWidth="1"/>
    <col min="1547" max="1547" width="0" style="88" hidden="1" customWidth="1"/>
    <col min="1548" max="1550" width="8.77734375" style="88"/>
    <col min="1551" max="1551" width="9.77734375" style="88" bestFit="1" customWidth="1"/>
    <col min="1552" max="1793" width="8.77734375" style="88"/>
    <col min="1794" max="1794" width="16.109375" style="88" bestFit="1" customWidth="1"/>
    <col min="1795" max="1799" width="8.77734375" style="88"/>
    <col min="1800" max="1801" width="10.109375" style="88" bestFit="1" customWidth="1"/>
    <col min="1802" max="1802" width="9.109375" style="88" bestFit="1" customWidth="1"/>
    <col min="1803" max="1803" width="0" style="88" hidden="1" customWidth="1"/>
    <col min="1804" max="1806" width="8.77734375" style="88"/>
    <col min="1807" max="1807" width="9.77734375" style="88" bestFit="1" customWidth="1"/>
    <col min="1808" max="2049" width="8.77734375" style="88"/>
    <col min="2050" max="2050" width="16.109375" style="88" bestFit="1" customWidth="1"/>
    <col min="2051" max="2055" width="8.77734375" style="88"/>
    <col min="2056" max="2057" width="10.109375" style="88" bestFit="1" customWidth="1"/>
    <col min="2058" max="2058" width="9.109375" style="88" bestFit="1" customWidth="1"/>
    <col min="2059" max="2059" width="0" style="88" hidden="1" customWidth="1"/>
    <col min="2060" max="2062" width="8.77734375" style="88"/>
    <col min="2063" max="2063" width="9.77734375" style="88" bestFit="1" customWidth="1"/>
    <col min="2064" max="2305" width="8.77734375" style="88"/>
    <col min="2306" max="2306" width="16.109375" style="88" bestFit="1" customWidth="1"/>
    <col min="2307" max="2311" width="8.77734375" style="88"/>
    <col min="2312" max="2313" width="10.109375" style="88" bestFit="1" customWidth="1"/>
    <col min="2314" max="2314" width="9.109375" style="88" bestFit="1" customWidth="1"/>
    <col min="2315" max="2315" width="0" style="88" hidden="1" customWidth="1"/>
    <col min="2316" max="2318" width="8.77734375" style="88"/>
    <col min="2319" max="2319" width="9.77734375" style="88" bestFit="1" customWidth="1"/>
    <col min="2320" max="2561" width="8.77734375" style="88"/>
    <col min="2562" max="2562" width="16.109375" style="88" bestFit="1" customWidth="1"/>
    <col min="2563" max="2567" width="8.77734375" style="88"/>
    <col min="2568" max="2569" width="10.109375" style="88" bestFit="1" customWidth="1"/>
    <col min="2570" max="2570" width="9.109375" style="88" bestFit="1" customWidth="1"/>
    <col min="2571" max="2571" width="0" style="88" hidden="1" customWidth="1"/>
    <col min="2572" max="2574" width="8.77734375" style="88"/>
    <col min="2575" max="2575" width="9.77734375" style="88" bestFit="1" customWidth="1"/>
    <col min="2576" max="2817" width="8.77734375" style="88"/>
    <col min="2818" max="2818" width="16.109375" style="88" bestFit="1" customWidth="1"/>
    <col min="2819" max="2823" width="8.77734375" style="88"/>
    <col min="2824" max="2825" width="10.109375" style="88" bestFit="1" customWidth="1"/>
    <col min="2826" max="2826" width="9.109375" style="88" bestFit="1" customWidth="1"/>
    <col min="2827" max="2827" width="0" style="88" hidden="1" customWidth="1"/>
    <col min="2828" max="2830" width="8.77734375" style="88"/>
    <col min="2831" max="2831" width="9.77734375" style="88" bestFit="1" customWidth="1"/>
    <col min="2832" max="3073" width="8.77734375" style="88"/>
    <col min="3074" max="3074" width="16.109375" style="88" bestFit="1" customWidth="1"/>
    <col min="3075" max="3079" width="8.77734375" style="88"/>
    <col min="3080" max="3081" width="10.109375" style="88" bestFit="1" customWidth="1"/>
    <col min="3082" max="3082" width="9.109375" style="88" bestFit="1" customWidth="1"/>
    <col min="3083" max="3083" width="0" style="88" hidden="1" customWidth="1"/>
    <col min="3084" max="3086" width="8.77734375" style="88"/>
    <col min="3087" max="3087" width="9.77734375" style="88" bestFit="1" customWidth="1"/>
    <col min="3088" max="3329" width="8.77734375" style="88"/>
    <col min="3330" max="3330" width="16.109375" style="88" bestFit="1" customWidth="1"/>
    <col min="3331" max="3335" width="8.77734375" style="88"/>
    <col min="3336" max="3337" width="10.109375" style="88" bestFit="1" customWidth="1"/>
    <col min="3338" max="3338" width="9.109375" style="88" bestFit="1" customWidth="1"/>
    <col min="3339" max="3339" width="0" style="88" hidden="1" customWidth="1"/>
    <col min="3340" max="3342" width="8.77734375" style="88"/>
    <col min="3343" max="3343" width="9.77734375" style="88" bestFit="1" customWidth="1"/>
    <col min="3344" max="3585" width="8.77734375" style="88"/>
    <col min="3586" max="3586" width="16.109375" style="88" bestFit="1" customWidth="1"/>
    <col min="3587" max="3591" width="8.77734375" style="88"/>
    <col min="3592" max="3593" width="10.109375" style="88" bestFit="1" customWidth="1"/>
    <col min="3594" max="3594" width="9.109375" style="88" bestFit="1" customWidth="1"/>
    <col min="3595" max="3595" width="0" style="88" hidden="1" customWidth="1"/>
    <col min="3596" max="3598" width="8.77734375" style="88"/>
    <col min="3599" max="3599" width="9.77734375" style="88" bestFit="1" customWidth="1"/>
    <col min="3600" max="3841" width="8.77734375" style="88"/>
    <col min="3842" max="3842" width="16.109375" style="88" bestFit="1" customWidth="1"/>
    <col min="3843" max="3847" width="8.77734375" style="88"/>
    <col min="3848" max="3849" width="10.109375" style="88" bestFit="1" customWidth="1"/>
    <col min="3850" max="3850" width="9.109375" style="88" bestFit="1" customWidth="1"/>
    <col min="3851" max="3851" width="0" style="88" hidden="1" customWidth="1"/>
    <col min="3852" max="3854" width="8.77734375" style="88"/>
    <col min="3855" max="3855" width="9.77734375" style="88" bestFit="1" customWidth="1"/>
    <col min="3856" max="4097" width="8.77734375" style="88"/>
    <col min="4098" max="4098" width="16.109375" style="88" bestFit="1" customWidth="1"/>
    <col min="4099" max="4103" width="8.77734375" style="88"/>
    <col min="4104" max="4105" width="10.109375" style="88" bestFit="1" customWidth="1"/>
    <col min="4106" max="4106" width="9.109375" style="88" bestFit="1" customWidth="1"/>
    <col min="4107" max="4107" width="0" style="88" hidden="1" customWidth="1"/>
    <col min="4108" max="4110" width="8.77734375" style="88"/>
    <col min="4111" max="4111" width="9.77734375" style="88" bestFit="1" customWidth="1"/>
    <col min="4112" max="4353" width="8.77734375" style="88"/>
    <col min="4354" max="4354" width="16.109375" style="88" bestFit="1" customWidth="1"/>
    <col min="4355" max="4359" width="8.77734375" style="88"/>
    <col min="4360" max="4361" width="10.109375" style="88" bestFit="1" customWidth="1"/>
    <col min="4362" max="4362" width="9.109375" style="88" bestFit="1" customWidth="1"/>
    <col min="4363" max="4363" width="0" style="88" hidden="1" customWidth="1"/>
    <col min="4364" max="4366" width="8.77734375" style="88"/>
    <col min="4367" max="4367" width="9.77734375" style="88" bestFit="1" customWidth="1"/>
    <col min="4368" max="4609" width="8.77734375" style="88"/>
    <col min="4610" max="4610" width="16.109375" style="88" bestFit="1" customWidth="1"/>
    <col min="4611" max="4615" width="8.77734375" style="88"/>
    <col min="4616" max="4617" width="10.109375" style="88" bestFit="1" customWidth="1"/>
    <col min="4618" max="4618" width="9.109375" style="88" bestFit="1" customWidth="1"/>
    <col min="4619" max="4619" width="0" style="88" hidden="1" customWidth="1"/>
    <col min="4620" max="4622" width="8.77734375" style="88"/>
    <col min="4623" max="4623" width="9.77734375" style="88" bestFit="1" customWidth="1"/>
    <col min="4624" max="4865" width="8.77734375" style="88"/>
    <col min="4866" max="4866" width="16.109375" style="88" bestFit="1" customWidth="1"/>
    <col min="4867" max="4871" width="8.77734375" style="88"/>
    <col min="4872" max="4873" width="10.109375" style="88" bestFit="1" customWidth="1"/>
    <col min="4874" max="4874" width="9.109375" style="88" bestFit="1" customWidth="1"/>
    <col min="4875" max="4875" width="0" style="88" hidden="1" customWidth="1"/>
    <col min="4876" max="4878" width="8.77734375" style="88"/>
    <col min="4879" max="4879" width="9.77734375" style="88" bestFit="1" customWidth="1"/>
    <col min="4880" max="5121" width="8.77734375" style="88"/>
    <col min="5122" max="5122" width="16.109375" style="88" bestFit="1" customWidth="1"/>
    <col min="5123" max="5127" width="8.77734375" style="88"/>
    <col min="5128" max="5129" width="10.109375" style="88" bestFit="1" customWidth="1"/>
    <col min="5130" max="5130" width="9.109375" style="88" bestFit="1" customWidth="1"/>
    <col min="5131" max="5131" width="0" style="88" hidden="1" customWidth="1"/>
    <col min="5132" max="5134" width="8.77734375" style="88"/>
    <col min="5135" max="5135" width="9.77734375" style="88" bestFit="1" customWidth="1"/>
    <col min="5136" max="5377" width="8.77734375" style="88"/>
    <col min="5378" max="5378" width="16.109375" style="88" bestFit="1" customWidth="1"/>
    <col min="5379" max="5383" width="8.77734375" style="88"/>
    <col min="5384" max="5385" width="10.109375" style="88" bestFit="1" customWidth="1"/>
    <col min="5386" max="5386" width="9.109375" style="88" bestFit="1" customWidth="1"/>
    <col min="5387" max="5387" width="0" style="88" hidden="1" customWidth="1"/>
    <col min="5388" max="5390" width="8.77734375" style="88"/>
    <col min="5391" max="5391" width="9.77734375" style="88" bestFit="1" customWidth="1"/>
    <col min="5392" max="5633" width="8.77734375" style="88"/>
    <col min="5634" max="5634" width="16.109375" style="88" bestFit="1" customWidth="1"/>
    <col min="5635" max="5639" width="8.77734375" style="88"/>
    <col min="5640" max="5641" width="10.109375" style="88" bestFit="1" customWidth="1"/>
    <col min="5642" max="5642" width="9.109375" style="88" bestFit="1" customWidth="1"/>
    <col min="5643" max="5643" width="0" style="88" hidden="1" customWidth="1"/>
    <col min="5644" max="5646" width="8.77734375" style="88"/>
    <col min="5647" max="5647" width="9.77734375" style="88" bestFit="1" customWidth="1"/>
    <col min="5648" max="5889" width="8.77734375" style="88"/>
    <col min="5890" max="5890" width="16.109375" style="88" bestFit="1" customWidth="1"/>
    <col min="5891" max="5895" width="8.77734375" style="88"/>
    <col min="5896" max="5897" width="10.109375" style="88" bestFit="1" customWidth="1"/>
    <col min="5898" max="5898" width="9.109375" style="88" bestFit="1" customWidth="1"/>
    <col min="5899" max="5899" width="0" style="88" hidden="1" customWidth="1"/>
    <col min="5900" max="5902" width="8.77734375" style="88"/>
    <col min="5903" max="5903" width="9.77734375" style="88" bestFit="1" customWidth="1"/>
    <col min="5904" max="6145" width="8.77734375" style="88"/>
    <col min="6146" max="6146" width="16.109375" style="88" bestFit="1" customWidth="1"/>
    <col min="6147" max="6151" width="8.77734375" style="88"/>
    <col min="6152" max="6153" width="10.109375" style="88" bestFit="1" customWidth="1"/>
    <col min="6154" max="6154" width="9.109375" style="88" bestFit="1" customWidth="1"/>
    <col min="6155" max="6155" width="0" style="88" hidden="1" customWidth="1"/>
    <col min="6156" max="6158" width="8.77734375" style="88"/>
    <col min="6159" max="6159" width="9.77734375" style="88" bestFit="1" customWidth="1"/>
    <col min="6160" max="6401" width="8.77734375" style="88"/>
    <col min="6402" max="6402" width="16.109375" style="88" bestFit="1" customWidth="1"/>
    <col min="6403" max="6407" width="8.77734375" style="88"/>
    <col min="6408" max="6409" width="10.109375" style="88" bestFit="1" customWidth="1"/>
    <col min="6410" max="6410" width="9.109375" style="88" bestFit="1" customWidth="1"/>
    <col min="6411" max="6411" width="0" style="88" hidden="1" customWidth="1"/>
    <col min="6412" max="6414" width="8.77734375" style="88"/>
    <col min="6415" max="6415" width="9.77734375" style="88" bestFit="1" customWidth="1"/>
    <col min="6416" max="6657" width="8.77734375" style="88"/>
    <col min="6658" max="6658" width="16.109375" style="88" bestFit="1" customWidth="1"/>
    <col min="6659" max="6663" width="8.77734375" style="88"/>
    <col min="6664" max="6665" width="10.109375" style="88" bestFit="1" customWidth="1"/>
    <col min="6666" max="6666" width="9.109375" style="88" bestFit="1" customWidth="1"/>
    <col min="6667" max="6667" width="0" style="88" hidden="1" customWidth="1"/>
    <col min="6668" max="6670" width="8.77734375" style="88"/>
    <col min="6671" max="6671" width="9.77734375" style="88" bestFit="1" customWidth="1"/>
    <col min="6672" max="6913" width="8.77734375" style="88"/>
    <col min="6914" max="6914" width="16.109375" style="88" bestFit="1" customWidth="1"/>
    <col min="6915" max="6919" width="8.77734375" style="88"/>
    <col min="6920" max="6921" width="10.109375" style="88" bestFit="1" customWidth="1"/>
    <col min="6922" max="6922" width="9.109375" style="88" bestFit="1" customWidth="1"/>
    <col min="6923" max="6923" width="0" style="88" hidden="1" customWidth="1"/>
    <col min="6924" max="6926" width="8.77734375" style="88"/>
    <col min="6927" max="6927" width="9.77734375" style="88" bestFit="1" customWidth="1"/>
    <col min="6928" max="7169" width="8.77734375" style="88"/>
    <col min="7170" max="7170" width="16.109375" style="88" bestFit="1" customWidth="1"/>
    <col min="7171" max="7175" width="8.77734375" style="88"/>
    <col min="7176" max="7177" width="10.109375" style="88" bestFit="1" customWidth="1"/>
    <col min="7178" max="7178" width="9.109375" style="88" bestFit="1" customWidth="1"/>
    <col min="7179" max="7179" width="0" style="88" hidden="1" customWidth="1"/>
    <col min="7180" max="7182" width="8.77734375" style="88"/>
    <col min="7183" max="7183" width="9.77734375" style="88" bestFit="1" customWidth="1"/>
    <col min="7184" max="7425" width="8.77734375" style="88"/>
    <col min="7426" max="7426" width="16.109375" style="88" bestFit="1" customWidth="1"/>
    <col min="7427" max="7431" width="8.77734375" style="88"/>
    <col min="7432" max="7433" width="10.109375" style="88" bestFit="1" customWidth="1"/>
    <col min="7434" max="7434" width="9.109375" style="88" bestFit="1" customWidth="1"/>
    <col min="7435" max="7435" width="0" style="88" hidden="1" customWidth="1"/>
    <col min="7436" max="7438" width="8.77734375" style="88"/>
    <col min="7439" max="7439" width="9.77734375" style="88" bestFit="1" customWidth="1"/>
    <col min="7440" max="7681" width="8.77734375" style="88"/>
    <col min="7682" max="7682" width="16.109375" style="88" bestFit="1" customWidth="1"/>
    <col min="7683" max="7687" width="8.77734375" style="88"/>
    <col min="7688" max="7689" width="10.109375" style="88" bestFit="1" customWidth="1"/>
    <col min="7690" max="7690" width="9.109375" style="88" bestFit="1" customWidth="1"/>
    <col min="7691" max="7691" width="0" style="88" hidden="1" customWidth="1"/>
    <col min="7692" max="7694" width="8.77734375" style="88"/>
    <col min="7695" max="7695" width="9.77734375" style="88" bestFit="1" customWidth="1"/>
    <col min="7696" max="7937" width="8.77734375" style="88"/>
    <col min="7938" max="7938" width="16.109375" style="88" bestFit="1" customWidth="1"/>
    <col min="7939" max="7943" width="8.77734375" style="88"/>
    <col min="7944" max="7945" width="10.109375" style="88" bestFit="1" customWidth="1"/>
    <col min="7946" max="7946" width="9.109375" style="88" bestFit="1" customWidth="1"/>
    <col min="7947" max="7947" width="0" style="88" hidden="1" customWidth="1"/>
    <col min="7948" max="7950" width="8.77734375" style="88"/>
    <col min="7951" max="7951" width="9.77734375" style="88" bestFit="1" customWidth="1"/>
    <col min="7952" max="8193" width="8.77734375" style="88"/>
    <col min="8194" max="8194" width="16.109375" style="88" bestFit="1" customWidth="1"/>
    <col min="8195" max="8199" width="8.77734375" style="88"/>
    <col min="8200" max="8201" width="10.109375" style="88" bestFit="1" customWidth="1"/>
    <col min="8202" max="8202" width="9.109375" style="88" bestFit="1" customWidth="1"/>
    <col min="8203" max="8203" width="0" style="88" hidden="1" customWidth="1"/>
    <col min="8204" max="8206" width="8.77734375" style="88"/>
    <col min="8207" max="8207" width="9.77734375" style="88" bestFit="1" customWidth="1"/>
    <col min="8208" max="8449" width="8.77734375" style="88"/>
    <col min="8450" max="8450" width="16.109375" style="88" bestFit="1" customWidth="1"/>
    <col min="8451" max="8455" width="8.77734375" style="88"/>
    <col min="8456" max="8457" width="10.109375" style="88" bestFit="1" customWidth="1"/>
    <col min="8458" max="8458" width="9.109375" style="88" bestFit="1" customWidth="1"/>
    <col min="8459" max="8459" width="0" style="88" hidden="1" customWidth="1"/>
    <col min="8460" max="8462" width="8.77734375" style="88"/>
    <col min="8463" max="8463" width="9.77734375" style="88" bestFit="1" customWidth="1"/>
    <col min="8464" max="8705" width="8.77734375" style="88"/>
    <col min="8706" max="8706" width="16.109375" style="88" bestFit="1" customWidth="1"/>
    <col min="8707" max="8711" width="8.77734375" style="88"/>
    <col min="8712" max="8713" width="10.109375" style="88" bestFit="1" customWidth="1"/>
    <col min="8714" max="8714" width="9.109375" style="88" bestFit="1" customWidth="1"/>
    <col min="8715" max="8715" width="0" style="88" hidden="1" customWidth="1"/>
    <col min="8716" max="8718" width="8.77734375" style="88"/>
    <col min="8719" max="8719" width="9.77734375" style="88" bestFit="1" customWidth="1"/>
    <col min="8720" max="8961" width="8.77734375" style="88"/>
    <col min="8962" max="8962" width="16.109375" style="88" bestFit="1" customWidth="1"/>
    <col min="8963" max="8967" width="8.77734375" style="88"/>
    <col min="8968" max="8969" width="10.109375" style="88" bestFit="1" customWidth="1"/>
    <col min="8970" max="8970" width="9.109375" style="88" bestFit="1" customWidth="1"/>
    <col min="8971" max="8971" width="0" style="88" hidden="1" customWidth="1"/>
    <col min="8972" max="8974" width="8.77734375" style="88"/>
    <col min="8975" max="8975" width="9.77734375" style="88" bestFit="1" customWidth="1"/>
    <col min="8976" max="9217" width="8.77734375" style="88"/>
    <col min="9218" max="9218" width="16.109375" style="88" bestFit="1" customWidth="1"/>
    <col min="9219" max="9223" width="8.77734375" style="88"/>
    <col min="9224" max="9225" width="10.109375" style="88" bestFit="1" customWidth="1"/>
    <col min="9226" max="9226" width="9.109375" style="88" bestFit="1" customWidth="1"/>
    <col min="9227" max="9227" width="0" style="88" hidden="1" customWidth="1"/>
    <col min="9228" max="9230" width="8.77734375" style="88"/>
    <col min="9231" max="9231" width="9.77734375" style="88" bestFit="1" customWidth="1"/>
    <col min="9232" max="9473" width="8.77734375" style="88"/>
    <col min="9474" max="9474" width="16.109375" style="88" bestFit="1" customWidth="1"/>
    <col min="9475" max="9479" width="8.77734375" style="88"/>
    <col min="9480" max="9481" width="10.109375" style="88" bestFit="1" customWidth="1"/>
    <col min="9482" max="9482" width="9.109375" style="88" bestFit="1" customWidth="1"/>
    <col min="9483" max="9483" width="0" style="88" hidden="1" customWidth="1"/>
    <col min="9484" max="9486" width="8.77734375" style="88"/>
    <col min="9487" max="9487" width="9.77734375" style="88" bestFit="1" customWidth="1"/>
    <col min="9488" max="9729" width="8.77734375" style="88"/>
    <col min="9730" max="9730" width="16.109375" style="88" bestFit="1" customWidth="1"/>
    <col min="9731" max="9735" width="8.77734375" style="88"/>
    <col min="9736" max="9737" width="10.109375" style="88" bestFit="1" customWidth="1"/>
    <col min="9738" max="9738" width="9.109375" style="88" bestFit="1" customWidth="1"/>
    <col min="9739" max="9739" width="0" style="88" hidden="1" customWidth="1"/>
    <col min="9740" max="9742" width="8.77734375" style="88"/>
    <col min="9743" max="9743" width="9.77734375" style="88" bestFit="1" customWidth="1"/>
    <col min="9744" max="9985" width="8.77734375" style="88"/>
    <col min="9986" max="9986" width="16.109375" style="88" bestFit="1" customWidth="1"/>
    <col min="9987" max="9991" width="8.77734375" style="88"/>
    <col min="9992" max="9993" width="10.109375" style="88" bestFit="1" customWidth="1"/>
    <col min="9994" max="9994" width="9.109375" style="88" bestFit="1" customWidth="1"/>
    <col min="9995" max="9995" width="0" style="88" hidden="1" customWidth="1"/>
    <col min="9996" max="9998" width="8.77734375" style="88"/>
    <col min="9999" max="9999" width="9.77734375" style="88" bestFit="1" customWidth="1"/>
    <col min="10000" max="10241" width="8.77734375" style="88"/>
    <col min="10242" max="10242" width="16.109375" style="88" bestFit="1" customWidth="1"/>
    <col min="10243" max="10247" width="8.77734375" style="88"/>
    <col min="10248" max="10249" width="10.109375" style="88" bestFit="1" customWidth="1"/>
    <col min="10250" max="10250" width="9.109375" style="88" bestFit="1" customWidth="1"/>
    <col min="10251" max="10251" width="0" style="88" hidden="1" customWidth="1"/>
    <col min="10252" max="10254" width="8.77734375" style="88"/>
    <col min="10255" max="10255" width="9.77734375" style="88" bestFit="1" customWidth="1"/>
    <col min="10256" max="10497" width="8.77734375" style="88"/>
    <col min="10498" max="10498" width="16.109375" style="88" bestFit="1" customWidth="1"/>
    <col min="10499" max="10503" width="8.77734375" style="88"/>
    <col min="10504" max="10505" width="10.109375" style="88" bestFit="1" customWidth="1"/>
    <col min="10506" max="10506" width="9.109375" style="88" bestFit="1" customWidth="1"/>
    <col min="10507" max="10507" width="0" style="88" hidden="1" customWidth="1"/>
    <col min="10508" max="10510" width="8.77734375" style="88"/>
    <col min="10511" max="10511" width="9.77734375" style="88" bestFit="1" customWidth="1"/>
    <col min="10512" max="10753" width="8.77734375" style="88"/>
    <col min="10754" max="10754" width="16.109375" style="88" bestFit="1" customWidth="1"/>
    <col min="10755" max="10759" width="8.77734375" style="88"/>
    <col min="10760" max="10761" width="10.109375" style="88" bestFit="1" customWidth="1"/>
    <col min="10762" max="10762" width="9.109375" style="88" bestFit="1" customWidth="1"/>
    <col min="10763" max="10763" width="0" style="88" hidden="1" customWidth="1"/>
    <col min="10764" max="10766" width="8.77734375" style="88"/>
    <col min="10767" max="10767" width="9.77734375" style="88" bestFit="1" customWidth="1"/>
    <col min="10768" max="11009" width="8.77734375" style="88"/>
    <col min="11010" max="11010" width="16.109375" style="88" bestFit="1" customWidth="1"/>
    <col min="11011" max="11015" width="8.77734375" style="88"/>
    <col min="11016" max="11017" width="10.109375" style="88" bestFit="1" customWidth="1"/>
    <col min="11018" max="11018" width="9.109375" style="88" bestFit="1" customWidth="1"/>
    <col min="11019" max="11019" width="0" style="88" hidden="1" customWidth="1"/>
    <col min="11020" max="11022" width="8.77734375" style="88"/>
    <col min="11023" max="11023" width="9.77734375" style="88" bestFit="1" customWidth="1"/>
    <col min="11024" max="11265" width="8.77734375" style="88"/>
    <col min="11266" max="11266" width="16.109375" style="88" bestFit="1" customWidth="1"/>
    <col min="11267" max="11271" width="8.77734375" style="88"/>
    <col min="11272" max="11273" width="10.109375" style="88" bestFit="1" customWidth="1"/>
    <col min="11274" max="11274" width="9.109375" style="88" bestFit="1" customWidth="1"/>
    <col min="11275" max="11275" width="0" style="88" hidden="1" customWidth="1"/>
    <col min="11276" max="11278" width="8.77734375" style="88"/>
    <col min="11279" max="11279" width="9.77734375" style="88" bestFit="1" customWidth="1"/>
    <col min="11280" max="11521" width="8.77734375" style="88"/>
    <col min="11522" max="11522" width="16.109375" style="88" bestFit="1" customWidth="1"/>
    <col min="11523" max="11527" width="8.77734375" style="88"/>
    <col min="11528" max="11529" width="10.109375" style="88" bestFit="1" customWidth="1"/>
    <col min="11530" max="11530" width="9.109375" style="88" bestFit="1" customWidth="1"/>
    <col min="11531" max="11531" width="0" style="88" hidden="1" customWidth="1"/>
    <col min="11532" max="11534" width="8.77734375" style="88"/>
    <col min="11535" max="11535" width="9.77734375" style="88" bestFit="1" customWidth="1"/>
    <col min="11536" max="11777" width="8.77734375" style="88"/>
    <col min="11778" max="11778" width="16.109375" style="88" bestFit="1" customWidth="1"/>
    <col min="11779" max="11783" width="8.77734375" style="88"/>
    <col min="11784" max="11785" width="10.109375" style="88" bestFit="1" customWidth="1"/>
    <col min="11786" max="11786" width="9.109375" style="88" bestFit="1" customWidth="1"/>
    <col min="11787" max="11787" width="0" style="88" hidden="1" customWidth="1"/>
    <col min="11788" max="11790" width="8.77734375" style="88"/>
    <col min="11791" max="11791" width="9.77734375" style="88" bestFit="1" customWidth="1"/>
    <col min="11792" max="12033" width="8.77734375" style="88"/>
    <col min="12034" max="12034" width="16.109375" style="88" bestFit="1" customWidth="1"/>
    <col min="12035" max="12039" width="8.77734375" style="88"/>
    <col min="12040" max="12041" width="10.109375" style="88" bestFit="1" customWidth="1"/>
    <col min="12042" max="12042" width="9.109375" style="88" bestFit="1" customWidth="1"/>
    <col min="12043" max="12043" width="0" style="88" hidden="1" customWidth="1"/>
    <col min="12044" max="12046" width="8.77734375" style="88"/>
    <col min="12047" max="12047" width="9.77734375" style="88" bestFit="1" customWidth="1"/>
    <col min="12048" max="12289" width="8.77734375" style="88"/>
    <col min="12290" max="12290" width="16.109375" style="88" bestFit="1" customWidth="1"/>
    <col min="12291" max="12295" width="8.77734375" style="88"/>
    <col min="12296" max="12297" width="10.109375" style="88" bestFit="1" customWidth="1"/>
    <col min="12298" max="12298" width="9.109375" style="88" bestFit="1" customWidth="1"/>
    <col min="12299" max="12299" width="0" style="88" hidden="1" customWidth="1"/>
    <col min="12300" max="12302" width="8.77734375" style="88"/>
    <col min="12303" max="12303" width="9.77734375" style="88" bestFit="1" customWidth="1"/>
    <col min="12304" max="12545" width="8.77734375" style="88"/>
    <col min="12546" max="12546" width="16.109375" style="88" bestFit="1" customWidth="1"/>
    <col min="12547" max="12551" width="8.77734375" style="88"/>
    <col min="12552" max="12553" width="10.109375" style="88" bestFit="1" customWidth="1"/>
    <col min="12554" max="12554" width="9.109375" style="88" bestFit="1" customWidth="1"/>
    <col min="12555" max="12555" width="0" style="88" hidden="1" customWidth="1"/>
    <col min="12556" max="12558" width="8.77734375" style="88"/>
    <col min="12559" max="12559" width="9.77734375" style="88" bestFit="1" customWidth="1"/>
    <col min="12560" max="12801" width="8.77734375" style="88"/>
    <col min="12802" max="12802" width="16.109375" style="88" bestFit="1" customWidth="1"/>
    <col min="12803" max="12807" width="8.77734375" style="88"/>
    <col min="12808" max="12809" width="10.109375" style="88" bestFit="1" customWidth="1"/>
    <col min="12810" max="12810" width="9.109375" style="88" bestFit="1" customWidth="1"/>
    <col min="12811" max="12811" width="0" style="88" hidden="1" customWidth="1"/>
    <col min="12812" max="12814" width="8.77734375" style="88"/>
    <col min="12815" max="12815" width="9.77734375" style="88" bestFit="1" customWidth="1"/>
    <col min="12816" max="13057" width="8.77734375" style="88"/>
    <col min="13058" max="13058" width="16.109375" style="88" bestFit="1" customWidth="1"/>
    <col min="13059" max="13063" width="8.77734375" style="88"/>
    <col min="13064" max="13065" width="10.109375" style="88" bestFit="1" customWidth="1"/>
    <col min="13066" max="13066" width="9.109375" style="88" bestFit="1" customWidth="1"/>
    <col min="13067" max="13067" width="0" style="88" hidden="1" customWidth="1"/>
    <col min="13068" max="13070" width="8.77734375" style="88"/>
    <col min="13071" max="13071" width="9.77734375" style="88" bestFit="1" customWidth="1"/>
    <col min="13072" max="13313" width="8.77734375" style="88"/>
    <col min="13314" max="13314" width="16.109375" style="88" bestFit="1" customWidth="1"/>
    <col min="13315" max="13319" width="8.77734375" style="88"/>
    <col min="13320" max="13321" width="10.109375" style="88" bestFit="1" customWidth="1"/>
    <col min="13322" max="13322" width="9.109375" style="88" bestFit="1" customWidth="1"/>
    <col min="13323" max="13323" width="0" style="88" hidden="1" customWidth="1"/>
    <col min="13324" max="13326" width="8.77734375" style="88"/>
    <col min="13327" max="13327" width="9.77734375" style="88" bestFit="1" customWidth="1"/>
    <col min="13328" max="13569" width="8.77734375" style="88"/>
    <col min="13570" max="13570" width="16.109375" style="88" bestFit="1" customWidth="1"/>
    <col min="13571" max="13575" width="8.77734375" style="88"/>
    <col min="13576" max="13577" width="10.109375" style="88" bestFit="1" customWidth="1"/>
    <col min="13578" max="13578" width="9.109375" style="88" bestFit="1" customWidth="1"/>
    <col min="13579" max="13579" width="0" style="88" hidden="1" customWidth="1"/>
    <col min="13580" max="13582" width="8.77734375" style="88"/>
    <col min="13583" max="13583" width="9.77734375" style="88" bestFit="1" customWidth="1"/>
    <col min="13584" max="13825" width="8.77734375" style="88"/>
    <col min="13826" max="13826" width="16.109375" style="88" bestFit="1" customWidth="1"/>
    <col min="13827" max="13831" width="8.77734375" style="88"/>
    <col min="13832" max="13833" width="10.109375" style="88" bestFit="1" customWidth="1"/>
    <col min="13834" max="13834" width="9.109375" style="88" bestFit="1" customWidth="1"/>
    <col min="13835" max="13835" width="0" style="88" hidden="1" customWidth="1"/>
    <col min="13836" max="13838" width="8.77734375" style="88"/>
    <col min="13839" max="13839" width="9.77734375" style="88" bestFit="1" customWidth="1"/>
    <col min="13840" max="14081" width="8.77734375" style="88"/>
    <col min="14082" max="14082" width="16.109375" style="88" bestFit="1" customWidth="1"/>
    <col min="14083" max="14087" width="8.77734375" style="88"/>
    <col min="14088" max="14089" width="10.109375" style="88" bestFit="1" customWidth="1"/>
    <col min="14090" max="14090" width="9.109375" style="88" bestFit="1" customWidth="1"/>
    <col min="14091" max="14091" width="0" style="88" hidden="1" customWidth="1"/>
    <col min="14092" max="14094" width="8.77734375" style="88"/>
    <col min="14095" max="14095" width="9.77734375" style="88" bestFit="1" customWidth="1"/>
    <col min="14096" max="14337" width="8.77734375" style="88"/>
    <col min="14338" max="14338" width="16.109375" style="88" bestFit="1" customWidth="1"/>
    <col min="14339" max="14343" width="8.77734375" style="88"/>
    <col min="14344" max="14345" width="10.109375" style="88" bestFit="1" customWidth="1"/>
    <col min="14346" max="14346" width="9.109375" style="88" bestFit="1" customWidth="1"/>
    <col min="14347" max="14347" width="0" style="88" hidden="1" customWidth="1"/>
    <col min="14348" max="14350" width="8.77734375" style="88"/>
    <col min="14351" max="14351" width="9.77734375" style="88" bestFit="1" customWidth="1"/>
    <col min="14352" max="14593" width="8.77734375" style="88"/>
    <col min="14594" max="14594" width="16.109375" style="88" bestFit="1" customWidth="1"/>
    <col min="14595" max="14599" width="8.77734375" style="88"/>
    <col min="14600" max="14601" width="10.109375" style="88" bestFit="1" customWidth="1"/>
    <col min="14602" max="14602" width="9.109375" style="88" bestFit="1" customWidth="1"/>
    <col min="14603" max="14603" width="0" style="88" hidden="1" customWidth="1"/>
    <col min="14604" max="14606" width="8.77734375" style="88"/>
    <col min="14607" max="14607" width="9.77734375" style="88" bestFit="1" customWidth="1"/>
    <col min="14608" max="14849" width="8.77734375" style="88"/>
    <col min="14850" max="14850" width="16.109375" style="88" bestFit="1" customWidth="1"/>
    <col min="14851" max="14855" width="8.77734375" style="88"/>
    <col min="14856" max="14857" width="10.109375" style="88" bestFit="1" customWidth="1"/>
    <col min="14858" max="14858" width="9.109375" style="88" bestFit="1" customWidth="1"/>
    <col min="14859" max="14859" width="0" style="88" hidden="1" customWidth="1"/>
    <col min="14860" max="14862" width="8.77734375" style="88"/>
    <col min="14863" max="14863" width="9.77734375" style="88" bestFit="1" customWidth="1"/>
    <col min="14864" max="15105" width="8.77734375" style="88"/>
    <col min="15106" max="15106" width="16.109375" style="88" bestFit="1" customWidth="1"/>
    <col min="15107" max="15111" width="8.77734375" style="88"/>
    <col min="15112" max="15113" width="10.109375" style="88" bestFit="1" customWidth="1"/>
    <col min="15114" max="15114" width="9.109375" style="88" bestFit="1" customWidth="1"/>
    <col min="15115" max="15115" width="0" style="88" hidden="1" customWidth="1"/>
    <col min="15116" max="15118" width="8.77734375" style="88"/>
    <col min="15119" max="15119" width="9.77734375" style="88" bestFit="1" customWidth="1"/>
    <col min="15120" max="15361" width="8.77734375" style="88"/>
    <col min="15362" max="15362" width="16.109375" style="88" bestFit="1" customWidth="1"/>
    <col min="15363" max="15367" width="8.77734375" style="88"/>
    <col min="15368" max="15369" width="10.109375" style="88" bestFit="1" customWidth="1"/>
    <col min="15370" max="15370" width="9.109375" style="88" bestFit="1" customWidth="1"/>
    <col min="15371" max="15371" width="0" style="88" hidden="1" customWidth="1"/>
    <col min="15372" max="15374" width="8.77734375" style="88"/>
    <col min="15375" max="15375" width="9.77734375" style="88" bestFit="1" customWidth="1"/>
    <col min="15376" max="15617" width="8.77734375" style="88"/>
    <col min="15618" max="15618" width="16.109375" style="88" bestFit="1" customWidth="1"/>
    <col min="15619" max="15623" width="8.77734375" style="88"/>
    <col min="15624" max="15625" width="10.109375" style="88" bestFit="1" customWidth="1"/>
    <col min="15626" max="15626" width="9.109375" style="88" bestFit="1" customWidth="1"/>
    <col min="15627" max="15627" width="0" style="88" hidden="1" customWidth="1"/>
    <col min="15628" max="15630" width="8.77734375" style="88"/>
    <col min="15631" max="15631" width="9.77734375" style="88" bestFit="1" customWidth="1"/>
    <col min="15632" max="15873" width="8.77734375" style="88"/>
    <col min="15874" max="15874" width="16.109375" style="88" bestFit="1" customWidth="1"/>
    <col min="15875" max="15879" width="8.77734375" style="88"/>
    <col min="15880" max="15881" width="10.109375" style="88" bestFit="1" customWidth="1"/>
    <col min="15882" max="15882" width="9.109375" style="88" bestFit="1" customWidth="1"/>
    <col min="15883" max="15883" width="0" style="88" hidden="1" customWidth="1"/>
    <col min="15884" max="15886" width="8.77734375" style="88"/>
    <col min="15887" max="15887" width="9.77734375" style="88" bestFit="1" customWidth="1"/>
    <col min="15888" max="16129" width="8.77734375" style="88"/>
    <col min="16130" max="16130" width="16.109375" style="88" bestFit="1" customWidth="1"/>
    <col min="16131" max="16135" width="8.77734375" style="88"/>
    <col min="16136" max="16137" width="10.109375" style="88" bestFit="1" customWidth="1"/>
    <col min="16138" max="16138" width="9.109375" style="88" bestFit="1" customWidth="1"/>
    <col min="16139" max="16139" width="0" style="88" hidden="1" customWidth="1"/>
    <col min="16140" max="16142" width="8.77734375" style="88"/>
    <col min="16143" max="16143" width="9.77734375" style="88" bestFit="1" customWidth="1"/>
    <col min="16144" max="16384" width="8.77734375" style="88"/>
  </cols>
  <sheetData>
    <row r="1" spans="1:13" ht="17.399999999999999" x14ac:dyDescent="0.3">
      <c r="A1" s="101" t="s">
        <v>286</v>
      </c>
    </row>
    <row r="4" spans="1:13" ht="15.6" x14ac:dyDescent="0.3">
      <c r="B4" s="100" t="s">
        <v>248</v>
      </c>
      <c r="G4" s="99"/>
    </row>
    <row r="5" spans="1:13" x14ac:dyDescent="0.25">
      <c r="B5" s="94" t="s">
        <v>247</v>
      </c>
      <c r="G5" s="145" t="s">
        <v>287</v>
      </c>
      <c r="H5" s="145"/>
      <c r="I5" s="145"/>
      <c r="J5" s="145"/>
      <c r="K5" s="145"/>
      <c r="L5" s="145"/>
      <c r="M5" s="145"/>
    </row>
    <row r="6" spans="1:13" x14ac:dyDescent="0.25">
      <c r="B6" s="88" t="s">
        <v>246</v>
      </c>
      <c r="C6" s="132">
        <v>1</v>
      </c>
      <c r="D6" s="88" t="s">
        <v>245</v>
      </c>
      <c r="G6" s="145"/>
      <c r="H6" s="145"/>
      <c r="I6" s="145"/>
      <c r="J6" s="145"/>
      <c r="K6" s="145"/>
      <c r="L6" s="145"/>
      <c r="M6" s="145"/>
    </row>
    <row r="7" spans="1:13" x14ac:dyDescent="0.25">
      <c r="G7" s="145"/>
      <c r="H7" s="145"/>
      <c r="I7" s="145"/>
      <c r="J7" s="145"/>
      <c r="K7" s="145"/>
      <c r="L7" s="145"/>
      <c r="M7" s="145"/>
    </row>
    <row r="8" spans="1:13" x14ac:dyDescent="0.25">
      <c r="B8" s="94" t="s">
        <v>244</v>
      </c>
      <c r="G8" s="145"/>
      <c r="H8" s="145"/>
      <c r="I8" s="145"/>
      <c r="J8" s="145"/>
      <c r="K8" s="145"/>
      <c r="L8" s="145"/>
      <c r="M8" s="145"/>
    </row>
    <row r="9" spans="1:13" x14ac:dyDescent="0.25">
      <c r="B9" s="88" t="s">
        <v>243</v>
      </c>
      <c r="C9" s="97">
        <v>100000</v>
      </c>
      <c r="G9" s="145"/>
      <c r="H9" s="145"/>
      <c r="I9" s="145"/>
      <c r="J9" s="145"/>
      <c r="K9" s="145"/>
      <c r="L9" s="145"/>
      <c r="M9" s="145"/>
    </row>
    <row r="10" spans="1:13" x14ac:dyDescent="0.25">
      <c r="G10" s="145"/>
      <c r="H10" s="145"/>
      <c r="I10" s="145"/>
      <c r="J10" s="145"/>
      <c r="K10" s="145"/>
      <c r="L10" s="145"/>
      <c r="M10" s="145"/>
    </row>
    <row r="11" spans="1:13" x14ac:dyDescent="0.25">
      <c r="B11" s="98" t="s">
        <v>280</v>
      </c>
      <c r="G11" s="145"/>
      <c r="H11" s="145"/>
      <c r="I11" s="145"/>
      <c r="J11" s="145"/>
      <c r="K11" s="145"/>
      <c r="L11" s="145"/>
      <c r="M11" s="145"/>
    </row>
    <row r="12" spans="1:13" x14ac:dyDescent="0.25">
      <c r="B12" s="92" t="s">
        <v>242</v>
      </c>
      <c r="C12" s="97">
        <v>100000</v>
      </c>
      <c r="G12" s="145"/>
      <c r="H12" s="145"/>
      <c r="I12" s="145"/>
      <c r="J12" s="145"/>
      <c r="K12" s="145"/>
      <c r="L12" s="145"/>
      <c r="M12" s="145"/>
    </row>
    <row r="13" spans="1:13" x14ac:dyDescent="0.25">
      <c r="B13" s="92" t="s">
        <v>241</v>
      </c>
      <c r="C13" s="96">
        <v>10</v>
      </c>
      <c r="G13" s="131" t="s">
        <v>288</v>
      </c>
    </row>
    <row r="14" spans="1:13" ht="13.05" customHeight="1" x14ac:dyDescent="0.25">
      <c r="B14" s="92" t="s">
        <v>279</v>
      </c>
      <c r="C14" s="115">
        <v>0.01</v>
      </c>
      <c r="G14" s="146" t="s">
        <v>289</v>
      </c>
      <c r="H14" s="146"/>
      <c r="I14" s="146"/>
      <c r="J14" s="146"/>
      <c r="K14" s="146"/>
      <c r="L14" s="146"/>
      <c r="M14" s="146"/>
    </row>
    <row r="15" spans="1:13" x14ac:dyDescent="0.25">
      <c r="B15" s="92" t="s">
        <v>278</v>
      </c>
      <c r="C15" s="114">
        <v>7.4999999999999997E-3</v>
      </c>
      <c r="G15" s="146"/>
      <c r="H15" s="146"/>
      <c r="I15" s="146"/>
      <c r="J15" s="146"/>
      <c r="K15" s="146"/>
      <c r="L15" s="146"/>
      <c r="M15" s="146"/>
    </row>
    <row r="16" spans="1:13" x14ac:dyDescent="0.25">
      <c r="G16" s="146"/>
      <c r="H16" s="146"/>
      <c r="I16" s="146"/>
      <c r="J16" s="146"/>
      <c r="K16" s="146"/>
      <c r="L16" s="146"/>
      <c r="M16" s="146"/>
    </row>
    <row r="17" spans="2:13" x14ac:dyDescent="0.25">
      <c r="B17" s="94" t="s">
        <v>240</v>
      </c>
      <c r="G17" s="146"/>
      <c r="H17" s="146"/>
      <c r="I17" s="146"/>
      <c r="J17" s="146"/>
      <c r="K17" s="146"/>
      <c r="L17" s="146"/>
      <c r="M17" s="146"/>
    </row>
    <row r="18" spans="2:13" x14ac:dyDescent="0.25">
      <c r="B18" s="88" t="s">
        <v>277</v>
      </c>
      <c r="C18" s="95">
        <v>0.05</v>
      </c>
      <c r="G18" s="146"/>
      <c r="H18" s="146"/>
      <c r="I18" s="146"/>
      <c r="J18" s="146"/>
      <c r="K18" s="146"/>
      <c r="L18" s="146"/>
      <c r="M18" s="146"/>
    </row>
    <row r="19" spans="2:13" x14ac:dyDescent="0.25">
      <c r="B19" s="88" t="s">
        <v>239</v>
      </c>
      <c r="C19" s="95">
        <v>3.5000000000000003E-2</v>
      </c>
    </row>
    <row r="20" spans="2:13" x14ac:dyDescent="0.25">
      <c r="B20" s="1" t="s">
        <v>238</v>
      </c>
      <c r="C20" s="95">
        <v>0.25</v>
      </c>
      <c r="D20" s="1" t="s">
        <v>237</v>
      </c>
    </row>
    <row r="22" spans="2:13" x14ac:dyDescent="0.25">
      <c r="B22" s="94" t="s">
        <v>236</v>
      </c>
    </row>
    <row r="23" spans="2:13" x14ac:dyDescent="0.25">
      <c r="B23" s="92" t="s">
        <v>235</v>
      </c>
      <c r="C23" s="93">
        <f>C13</f>
        <v>10</v>
      </c>
      <c r="E23" s="113"/>
      <c r="F23" s="113"/>
    </row>
    <row r="24" spans="2:13" x14ac:dyDescent="0.25">
      <c r="B24" s="92" t="s">
        <v>234</v>
      </c>
      <c r="C24" s="112">
        <f>1/(1-C14-C15)^C13</f>
        <v>1.1930933073095147</v>
      </c>
      <c r="E24" s="111"/>
    </row>
    <row r="25" spans="2:13" x14ac:dyDescent="0.25">
      <c r="B25" s="92" t="s">
        <v>233</v>
      </c>
      <c r="C25" s="91">
        <f>C9/C6*(1-C18)^C13*(1-C14-C15)^C13</f>
        <v>50183.580409864233</v>
      </c>
      <c r="D25" s="88" t="s">
        <v>281</v>
      </c>
      <c r="E25" s="110"/>
      <c r="F25" s="110"/>
    </row>
    <row r="27" spans="2:13" x14ac:dyDescent="0.25">
      <c r="B27" s="88" t="s">
        <v>232</v>
      </c>
      <c r="C27" s="109">
        <f>(LN(C6/C24)+(C19+0.5*C20^2)*C13)/(C20*SQRT(C13))</f>
        <v>0.61468435075611638</v>
      </c>
    </row>
    <row r="28" spans="2:13" x14ac:dyDescent="0.25">
      <c r="B28" s="88" t="s">
        <v>231</v>
      </c>
      <c r="C28" s="109">
        <f>C27-C20*SQRT(C13)</f>
        <v>-0.1758850642859785</v>
      </c>
    </row>
    <row r="29" spans="2:13" x14ac:dyDescent="0.25">
      <c r="B29" s="88" t="s">
        <v>230</v>
      </c>
      <c r="C29" s="108">
        <f>C24*EXP(-C13*C19)*NORMSDIST(-C28)-C6*NORMSDIST(-C27)</f>
        <v>0.20968930224017751</v>
      </c>
    </row>
    <row r="30" spans="2:13" x14ac:dyDescent="0.25">
      <c r="B30" s="88" t="s">
        <v>229</v>
      </c>
      <c r="C30" s="107">
        <f>C29*C25</f>
        <v>10522.959960058271</v>
      </c>
    </row>
    <row r="31" spans="2:13" x14ac:dyDescent="0.25">
      <c r="B31" s="88" t="s">
        <v>228</v>
      </c>
      <c r="C31" s="90">
        <f>C30/C9</f>
        <v>0.10522959960058272</v>
      </c>
    </row>
    <row r="32" spans="2:13" x14ac:dyDescent="0.25">
      <c r="B32" s="88" t="s">
        <v>227</v>
      </c>
      <c r="C32" s="90">
        <f>C31/D42</f>
        <v>1.5078094641101483E-2</v>
      </c>
    </row>
    <row r="33" spans="2:8" x14ac:dyDescent="0.25">
      <c r="C33" s="89" t="s">
        <v>276</v>
      </c>
    </row>
    <row r="34" spans="2:8" x14ac:dyDescent="0.25">
      <c r="B34" s="88" t="s">
        <v>275</v>
      </c>
    </row>
    <row r="39" spans="2:8" x14ac:dyDescent="0.25">
      <c r="B39" s="88" t="s">
        <v>274</v>
      </c>
    </row>
    <row r="40" spans="2:8" ht="14.4" x14ac:dyDescent="0.3">
      <c r="B40"/>
      <c r="C40" t="s">
        <v>273</v>
      </c>
      <c r="D40"/>
      <c r="E40"/>
      <c r="F40"/>
      <c r="G40"/>
      <c r="H40"/>
    </row>
    <row r="41" spans="2:8" ht="14.4" x14ac:dyDescent="0.3">
      <c r="B41"/>
      <c r="C41" t="s">
        <v>272</v>
      </c>
      <c r="D41" s="106">
        <f>(C14+C15)/(1-(C14+C15))</f>
        <v>1.7811704834605598E-2</v>
      </c>
      <c r="E41"/>
      <c r="F41"/>
      <c r="G41"/>
      <c r="H41"/>
    </row>
    <row r="42" spans="2:8" ht="14.4" x14ac:dyDescent="0.3">
      <c r="B42"/>
      <c r="C42" t="s">
        <v>271</v>
      </c>
      <c r="D42" s="105">
        <f>SUMPRODUCT(E46:E55,F46:F55)</f>
        <v>6.9789719527118912</v>
      </c>
      <c r="E42"/>
      <c r="F42"/>
      <c r="G42"/>
      <c r="H42"/>
    </row>
    <row r="43" spans="2:8" ht="14.4" x14ac:dyDescent="0.3">
      <c r="B43"/>
      <c r="C43" t="s">
        <v>270</v>
      </c>
      <c r="D43"/>
      <c r="E43"/>
      <c r="F43"/>
      <c r="G43"/>
      <c r="H43"/>
    </row>
    <row r="44" spans="2:8" ht="14.4" x14ac:dyDescent="0.3">
      <c r="B44"/>
      <c r="C44"/>
      <c r="D44"/>
      <c r="E44"/>
      <c r="F44"/>
      <c r="G44"/>
      <c r="H44"/>
    </row>
    <row r="45" spans="2:8" ht="14.4" x14ac:dyDescent="0.3">
      <c r="B45" s="104" t="s">
        <v>249</v>
      </c>
      <c r="C45" t="s">
        <v>269</v>
      </c>
      <c r="D45" t="s">
        <v>268</v>
      </c>
      <c r="E45" t="s">
        <v>267</v>
      </c>
      <c r="F45" t="s">
        <v>266</v>
      </c>
    </row>
    <row r="46" spans="2:8" ht="14.4" x14ac:dyDescent="0.3">
      <c r="B46">
        <v>1</v>
      </c>
      <c r="C46" s="103">
        <v>0.05</v>
      </c>
      <c r="D46" s="102">
        <f t="shared" ref="D46:D55" si="0">1-C46</f>
        <v>0.95</v>
      </c>
      <c r="E46" s="102">
        <f>D46</f>
        <v>0.95</v>
      </c>
      <c r="F46">
        <f>1/(1+$D$41)</f>
        <v>0.98250000000000004</v>
      </c>
    </row>
    <row r="47" spans="2:8" ht="14.4" x14ac:dyDescent="0.3">
      <c r="B47">
        <v>2</v>
      </c>
      <c r="C47" s="103">
        <f t="shared" ref="C47:C55" si="1">C46</f>
        <v>0.05</v>
      </c>
      <c r="D47" s="102">
        <f t="shared" si="0"/>
        <v>0.95</v>
      </c>
      <c r="E47">
        <f t="shared" ref="E47:E55" si="2">D47*E46</f>
        <v>0.90249999999999997</v>
      </c>
      <c r="F47">
        <f t="shared" ref="F47:F55" si="3">F46/(1+$D$41)</f>
        <v>0.96530625000000003</v>
      </c>
    </row>
    <row r="48" spans="2:8" ht="14.4" x14ac:dyDescent="0.3">
      <c r="B48">
        <v>3</v>
      </c>
      <c r="C48" s="103">
        <f t="shared" si="1"/>
        <v>0.05</v>
      </c>
      <c r="D48" s="102">
        <f t="shared" si="0"/>
        <v>0.95</v>
      </c>
      <c r="E48">
        <f t="shared" si="2"/>
        <v>0.85737499999999989</v>
      </c>
      <c r="F48">
        <f t="shared" si="3"/>
        <v>0.94841339062500007</v>
      </c>
    </row>
    <row r="49" spans="2:6" ht="14.4" x14ac:dyDescent="0.3">
      <c r="B49">
        <v>4</v>
      </c>
      <c r="C49" s="103">
        <f t="shared" si="1"/>
        <v>0.05</v>
      </c>
      <c r="D49" s="102">
        <f t="shared" si="0"/>
        <v>0.95</v>
      </c>
      <c r="E49">
        <f t="shared" si="2"/>
        <v>0.81450624999999988</v>
      </c>
      <c r="F49">
        <f t="shared" si="3"/>
        <v>0.93181615628906256</v>
      </c>
    </row>
    <row r="50" spans="2:6" ht="14.4" x14ac:dyDescent="0.3">
      <c r="B50">
        <v>5</v>
      </c>
      <c r="C50" s="103">
        <f t="shared" si="1"/>
        <v>0.05</v>
      </c>
      <c r="D50" s="102">
        <f t="shared" si="0"/>
        <v>0.95</v>
      </c>
      <c r="E50">
        <f t="shared" si="2"/>
        <v>0.77378093749999988</v>
      </c>
      <c r="F50">
        <f t="shared" si="3"/>
        <v>0.91550937355400397</v>
      </c>
    </row>
    <row r="51" spans="2:6" ht="14.4" x14ac:dyDescent="0.3">
      <c r="B51">
        <v>6</v>
      </c>
      <c r="C51" s="103">
        <f t="shared" si="1"/>
        <v>0.05</v>
      </c>
      <c r="D51" s="102">
        <f t="shared" si="0"/>
        <v>0.95</v>
      </c>
      <c r="E51">
        <f t="shared" si="2"/>
        <v>0.7350918906249998</v>
      </c>
      <c r="F51">
        <f t="shared" si="3"/>
        <v>0.89948795951680893</v>
      </c>
    </row>
    <row r="52" spans="2:6" ht="14.4" x14ac:dyDescent="0.3">
      <c r="B52">
        <v>7</v>
      </c>
      <c r="C52" s="103">
        <f t="shared" si="1"/>
        <v>0.05</v>
      </c>
      <c r="D52" s="102">
        <f t="shared" si="0"/>
        <v>0.95</v>
      </c>
      <c r="E52">
        <f t="shared" si="2"/>
        <v>0.69833729609374973</v>
      </c>
      <c r="F52">
        <f t="shared" si="3"/>
        <v>0.8837469202252648</v>
      </c>
    </row>
    <row r="53" spans="2:6" ht="14.4" x14ac:dyDescent="0.3">
      <c r="B53">
        <v>8</v>
      </c>
      <c r="C53" s="103">
        <f t="shared" si="1"/>
        <v>0.05</v>
      </c>
      <c r="D53" s="102">
        <f t="shared" si="0"/>
        <v>0.95</v>
      </c>
      <c r="E53">
        <f t="shared" si="2"/>
        <v>0.66342043128906225</v>
      </c>
      <c r="F53">
        <f t="shared" si="3"/>
        <v>0.86828134912132271</v>
      </c>
    </row>
    <row r="54" spans="2:6" ht="14.4" x14ac:dyDescent="0.3">
      <c r="B54">
        <v>9</v>
      </c>
      <c r="C54" s="103">
        <f t="shared" si="1"/>
        <v>0.05</v>
      </c>
      <c r="D54" s="102">
        <f t="shared" si="0"/>
        <v>0.95</v>
      </c>
      <c r="E54">
        <f t="shared" si="2"/>
        <v>0.63024940972460908</v>
      </c>
      <c r="F54">
        <f t="shared" si="3"/>
        <v>0.85308642551169955</v>
      </c>
    </row>
    <row r="55" spans="2:6" ht="14.4" x14ac:dyDescent="0.3">
      <c r="B55">
        <v>10</v>
      </c>
      <c r="C55" s="103">
        <f t="shared" si="1"/>
        <v>0.05</v>
      </c>
      <c r="D55" s="102">
        <f t="shared" si="0"/>
        <v>0.95</v>
      </c>
      <c r="E55">
        <f t="shared" si="2"/>
        <v>0.59873693923837856</v>
      </c>
      <c r="F55">
        <f t="shared" si="3"/>
        <v>0.83815741306524483</v>
      </c>
    </row>
    <row r="57" spans="2:6" x14ac:dyDescent="0.25">
      <c r="B57" s="88" t="s">
        <v>265</v>
      </c>
    </row>
  </sheetData>
  <mergeCells count="2">
    <mergeCell ref="G5:M12"/>
    <mergeCell ref="G14:M18"/>
  </mergeCells>
  <pageMargins left="0.7" right="0.7" top="0.75" bottom="0.75" header="0.3" footer="0.3"/>
  <pageSetup orientation="portrait" r:id="rId1"/>
  <headerFooter>
    <oddFooter>&amp;C&amp;1#&amp;"Calibri"&amp;8&amp;K000000Highly Confidential</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
  <sheetViews>
    <sheetView workbookViewId="0"/>
  </sheetViews>
  <sheetFormatPr defaultRowHeight="14.4" x14ac:dyDescent="0.3"/>
  <sheetData/>
  <pageMargins left="0.7" right="0.7" top="0.75" bottom="0.75" header="0.3" footer="0.3"/>
  <pageSetup orientation="portrait" r:id="rId1"/>
  <headerFooter>
    <oddFooter>&amp;C&amp;1#&amp;"Calibri"&amp;8&amp;K000000Highly Confidential</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4</vt:i4>
      </vt:variant>
    </vt:vector>
  </HeadingPairs>
  <TitlesOfParts>
    <vt:vector size="10" baseType="lpstr">
      <vt:lpstr>syllabus list</vt:lpstr>
      <vt:lpstr>instructions</vt:lpstr>
      <vt:lpstr>LO</vt:lpstr>
      <vt:lpstr>Q5 (calc - part b)</vt:lpstr>
      <vt:lpstr>Q5 (calc - part c)</vt:lpstr>
      <vt:lpstr>Sheet1</vt:lpstr>
      <vt:lpstr>CognitiveLevels</vt:lpstr>
      <vt:lpstr>LOutcomeList</vt:lpstr>
      <vt:lpstr>SyllabusListing</vt:lpstr>
      <vt:lpstr>Year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Joe Smadella</dc:creator>
  <cp:lastModifiedBy>Mark Dulceak</cp:lastModifiedBy>
  <dcterms:created xsi:type="dcterms:W3CDTF">2023-04-22T17:46:18Z</dcterms:created>
  <dcterms:modified xsi:type="dcterms:W3CDTF">2024-01-22T16:59:44Z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5acae50-8664-4348-9679-c152a3e110b1_Enabled">
    <vt:lpwstr>true</vt:lpwstr>
  </property>
  <property fmtid="{D5CDD505-2E9C-101B-9397-08002B2CF9AE}" pid="3" name="MSIP_Label_05acae50-8664-4348-9679-c152a3e110b1_SetDate">
    <vt:lpwstr>2023-05-01T15:24:10Z</vt:lpwstr>
  </property>
  <property fmtid="{D5CDD505-2E9C-101B-9397-08002B2CF9AE}" pid="4" name="MSIP_Label_05acae50-8664-4348-9679-c152a3e110b1_Method">
    <vt:lpwstr>Privileged</vt:lpwstr>
  </property>
  <property fmtid="{D5CDD505-2E9C-101B-9397-08002B2CF9AE}" pid="5" name="MSIP_Label_05acae50-8664-4348-9679-c152a3e110b1_Name">
    <vt:lpwstr>HIGHLY CONFIDENTIAL</vt:lpwstr>
  </property>
  <property fmtid="{D5CDD505-2E9C-101B-9397-08002B2CF9AE}" pid="6" name="MSIP_Label_05acae50-8664-4348-9679-c152a3e110b1_SiteId">
    <vt:lpwstr>5d3e2773-e07f-4432-a630-1a0f68a28a05</vt:lpwstr>
  </property>
  <property fmtid="{D5CDD505-2E9C-101B-9397-08002B2CF9AE}" pid="7" name="MSIP_Label_05acae50-8664-4348-9679-c152a3e110b1_ActionId">
    <vt:lpwstr>d52a2503-bc04-4e36-8c9a-bc29a5ff8325</vt:lpwstr>
  </property>
  <property fmtid="{D5CDD505-2E9C-101B-9397-08002B2CF9AE}" pid="8" name="MSIP_Label_05acae50-8664-4348-9679-c152a3e110b1_ContentBits">
    <vt:lpwstr>2</vt:lpwstr>
  </property>
</Properties>
</file>