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U:\Solutions\November 2023 Solutions\CFE FD\"/>
    </mc:Choice>
  </mc:AlternateContent>
  <xr:revisionPtr revIDLastSave="0" documentId="13_ncr:1_{C0ABDE8B-611E-42CA-9752-E09489D05565}" xr6:coauthVersionLast="47" xr6:coauthVersionMax="47" xr10:uidLastSave="{00000000-0000-0000-0000-000000000000}"/>
  <bookViews>
    <workbookView xWindow="0" yWindow="0" windowWidth="11520" windowHeight="12360" activeTab="2" xr2:uid="{70676ABA-D979-49A2-96F6-1C20F6BD8A1C}"/>
  </bookViews>
  <sheets>
    <sheet name="Q4_c" sheetId="1" r:id="rId1"/>
    <sheet name="Fall 6_Calculations" sheetId="3" r:id="rId2"/>
    <sheet name="Q7_b" sheetId="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CognitiveLevels" localSheetId="1">'[3]syllabus list'!$C$52:$C$55</definedName>
    <definedName name="CognitiveLevels">'[3]syllabus list'!$C$52:$C$55</definedName>
    <definedName name="d" localSheetId="2">[1]Q2_b!$C$14</definedName>
    <definedName name="d">[2]Q2_b!$C$14</definedName>
    <definedName name="FD_Multiple">[4]Inputs!$B$4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List" localSheetId="1">'[3]syllabus list'!$A$51:$A$63</definedName>
    <definedName name="LOList">'[3]syllabus list'!$A$51:$A$63</definedName>
    <definedName name="new">#REF!</definedName>
    <definedName name="Q_sources" localSheetId="1">[6]sample1!$B$9:$B$18</definedName>
    <definedName name="Q_sources">[7]sample1!$B$9:$B$18</definedName>
    <definedName name="rd" localSheetId="2">[1]Q2_b!$C$8</definedName>
    <definedName name="rd">[2]Q2_b!$C$8</definedName>
    <definedName name="re" localSheetId="2">[1]Q2_b!$C$9</definedName>
    <definedName name="re">[2]Q2_b!$C$9</definedName>
    <definedName name="Start">#REF!</definedName>
    <definedName name="Start_Year">'[8]Inputs and Risk Scenarios'!$M$1</definedName>
    <definedName name="SyllabusListing" localSheetId="1">'[3]syllabus list'!$B$4:$B$48</definedName>
    <definedName name="SyllabusListing">'[3]syllabus list'!$B$4:$B$48</definedName>
    <definedName name="tc" localSheetId="2">[1]Q2_b!$C$12</definedName>
    <definedName name="tc">[2]Q2_b!$C$12</definedName>
    <definedName name="wacc" localSheetId="2">[1]Q2_b!$C$15</definedName>
    <definedName name="wacc">[2]Q2_b!$C$15</definedName>
    <definedName name="Year1">[4]Inputs!$B$1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F15" i="3"/>
  <c r="F16" i="3" s="1"/>
  <c r="H15" i="3"/>
  <c r="H16" i="3" s="1"/>
  <c r="H23" i="3" s="1"/>
  <c r="C16" i="3"/>
  <c r="E18" i="3"/>
  <c r="F18" i="3" s="1"/>
  <c r="F21" i="3" s="1"/>
  <c r="H18" i="3"/>
  <c r="E19" i="3"/>
  <c r="F19" i="3"/>
  <c r="H19" i="3"/>
  <c r="E20" i="3"/>
  <c r="F20" i="3" s="1"/>
  <c r="H20" i="3"/>
  <c r="C21" i="3"/>
  <c r="C23" i="3" s="1"/>
  <c r="H21" i="3"/>
  <c r="E24" i="3"/>
  <c r="G24" i="3"/>
  <c r="D33" i="3"/>
  <c r="E33" i="3"/>
  <c r="D34" i="3"/>
  <c r="E34" i="3" s="1"/>
  <c r="D35" i="3"/>
  <c r="E35" i="3" s="1"/>
  <c r="D36" i="3"/>
  <c r="E36" i="3" s="1"/>
  <c r="C37" i="3"/>
  <c r="D41" i="3"/>
  <c r="E41" i="3" s="1"/>
  <c r="E43" i="3" s="1"/>
  <c r="D42" i="3"/>
  <c r="E42" i="3" s="1"/>
  <c r="C43" i="3"/>
  <c r="D44" i="3"/>
  <c r="D55" i="3"/>
  <c r="E55" i="3" s="1"/>
  <c r="E59" i="3" s="1"/>
  <c r="E69" i="3" s="1"/>
  <c r="E68" i="3" s="1"/>
  <c r="D56" i="3"/>
  <c r="E56" i="3"/>
  <c r="D57" i="3"/>
  <c r="E57" i="3"/>
  <c r="D58" i="3"/>
  <c r="E58" i="3"/>
  <c r="C59" i="3"/>
  <c r="D62" i="3"/>
  <c r="E62" i="3"/>
  <c r="D63" i="3"/>
  <c r="E63" i="3"/>
  <c r="E64" i="3" s="1"/>
  <c r="C64" i="3"/>
  <c r="D65" i="3"/>
  <c r="C24" i="3" l="1"/>
  <c r="H24" i="3" s="1"/>
  <c r="H25" i="3" s="1"/>
  <c r="E37" i="3"/>
  <c r="E48" i="3" s="1"/>
  <c r="E47" i="3" s="1"/>
  <c r="C14" i="2"/>
  <c r="C19" i="2"/>
  <c r="G22" i="1"/>
  <c r="G24" i="1" s="1"/>
  <c r="G14" i="1"/>
  <c r="G16" i="1" s="1"/>
  <c r="C16" i="1" s="1"/>
  <c r="C25" i="3" l="1"/>
  <c r="F24" i="3"/>
  <c r="C24" i="1"/>
  <c r="C23" i="1"/>
  <c r="C15" i="1"/>
  <c r="C17" i="1" s="1"/>
  <c r="C45" i="3" l="1"/>
  <c r="C66" i="3"/>
  <c r="C25" i="1"/>
  <c r="C44" i="3" l="1"/>
  <c r="C65" i="3"/>
  <c r="E65" i="3" s="1"/>
  <c r="E66" i="3" s="1"/>
  <c r="C68" i="3" l="1"/>
  <c r="C47" i="3"/>
  <c r="E44" i="3"/>
  <c r="E45" i="3" s="1"/>
  <c r="F25" i="3" s="1"/>
  <c r="F22" i="3" s="1"/>
  <c r="F23" i="3" s="1"/>
  <c r="C69" i="3" l="1"/>
  <c r="C48" i="3"/>
</calcChain>
</file>

<file path=xl/sharedStrings.xml><?xml version="1.0" encoding="utf-8"?>
<sst xmlns="http://schemas.openxmlformats.org/spreadsheetml/2006/main" count="156" uniqueCount="100">
  <si>
    <t xml:space="preserve">Question 4 (c) </t>
  </si>
  <si>
    <t xml:space="preserve">Advancing digital innovations is important to SIT’s new business sales. SIT has implemented three improvements to the IT systems in its Life business </t>
  </si>
  <si>
    <t xml:space="preserve">and one improvement to the IT systems in its P&amp;C business, for a total overhead cost of $100,000. SIT needs to allocate the overhead to each business unit </t>
  </si>
  <si>
    <t>using the following information provided.</t>
  </si>
  <si>
    <t># Policies Sold</t>
  </si>
  <si>
    <t>Labor Hours per Policy</t>
  </si>
  <si>
    <t>Number of IT Improvements</t>
  </si>
  <si>
    <t xml:space="preserve">Overhead costs = </t>
  </si>
  <si>
    <t>Life</t>
  </si>
  <si>
    <t>P&amp;C</t>
  </si>
  <si>
    <t>(c)(i) Calculate the overhead allocation to each business unit (Life and P&amp;C) using the traditional costing method. Show your work.</t>
  </si>
  <si>
    <t>Final answer here:</t>
  </si>
  <si>
    <t>Calculation details here:</t>
  </si>
  <si>
    <t>Overhead</t>
  </si>
  <si>
    <t>Total</t>
  </si>
  <si>
    <t>(c)(ii) Calculate the overhead allocation to each business unit (Life and P&amp;C) using the ABC method. Show your work.</t>
  </si>
  <si>
    <t>(c)(iii) Recommend which overhead allocation method SIT should use. Justify your answer using the results from (i) and (ii) above.</t>
  </si>
  <si>
    <t># of total hours</t>
  </si>
  <si>
    <t>overhead per labour hour</t>
  </si>
  <si>
    <t># of total improvements</t>
  </si>
  <si>
    <t>overhead per improvement</t>
  </si>
  <si>
    <t>SIT should use the ABC overhead allocation method.</t>
  </si>
  <si>
    <t>In general, ABC has the following advantages:</t>
  </si>
  <si>
    <t>-More accurate product costing</t>
  </si>
  <si>
    <t>-Clearer insights into operational performance</t>
  </si>
  <si>
    <t>-More relevant information for strategic decision-making</t>
  </si>
  <si>
    <t>In this situation, we can see that the traditional and ABC methods give completely different answers. With ABC, we are able to link the overhead costs to the related activities.</t>
  </si>
  <si>
    <t>Precision captures how often, when a model makes a positive prediction, this prediction turns out to be correct.
Recall tells us how confident we can be that all the instances with the positive target level have been found by the model.
Both precision and recall values are high (85.7% and 92.6% respectively), indicating that the predictive model is doing a great job on determining if a policyholder will lapse or not</t>
  </si>
  <si>
    <t>(b)(ii) Evaluate the model performance. Justify your answers.</t>
  </si>
  <si>
    <t>Recall</t>
  </si>
  <si>
    <t>=TP/(TP+FN)</t>
  </si>
  <si>
    <t>Precision</t>
  </si>
  <si>
    <t>=TP/(TP+FP)</t>
  </si>
  <si>
    <t>(b)(i) Calculate the precision and recall based on the table provided. Show your work.</t>
  </si>
  <si>
    <t>Do not lapse</t>
  </si>
  <si>
    <t>Lapse</t>
  </si>
  <si>
    <t>Target</t>
  </si>
  <si>
    <t>Prediction</t>
  </si>
  <si>
    <t>You are asked to review the new model’s performance. A table containing the predicted results in the last month is provided below.</t>
  </si>
  <si>
    <t>Navigation</t>
  </si>
  <si>
    <t>Question 7 (b)</t>
  </si>
  <si>
    <t>As debt is a monetary liability (translated at the current exchange rate under the temporal method) and property is a non-monetary asset translated at the historical exchange rate, by taking out debt to purchase property and equipment Sunshine Sprockets would then have a large net liability exposure.  A large net liability exposure will create a positive translation adjustment to equity and increase the value of Sunshine Sprockets to Conglomerate Holdings</t>
  </si>
  <si>
    <t>Commentary on Part C</t>
  </si>
  <si>
    <t>$=I45+I41</t>
  </si>
  <si>
    <t>Total Liabilities &amp; Equity</t>
  </si>
  <si>
    <t>$=I36-I41</t>
  </si>
  <si>
    <t>Total Equity</t>
  </si>
  <si>
    <t>$=I45-(I42+I43)</t>
  </si>
  <si>
    <t>Translation Adj</t>
  </si>
  <si>
    <t>$=I25</t>
  </si>
  <si>
    <t>From IS</t>
  </si>
  <si>
    <t>To Balance</t>
  </si>
  <si>
    <t>Retained Earnings</t>
  </si>
  <si>
    <t>$=H42*C42</t>
  </si>
  <si>
    <t>$=C5</t>
  </si>
  <si>
    <t>Capital Stock</t>
  </si>
  <si>
    <t>$=SUM(I39:I40)</t>
  </si>
  <si>
    <t>Total Liabilities</t>
  </si>
  <si>
    <t>$=H40*C40</t>
  </si>
  <si>
    <t>$=C9</t>
  </si>
  <si>
    <t>Long-Term Debt</t>
  </si>
  <si>
    <t>$=H39*C39</t>
  </si>
  <si>
    <t>Accounts Payable</t>
  </si>
  <si>
    <t>Liabilities &amp; equity</t>
  </si>
  <si>
    <t>$=SUM(I32:I35)</t>
  </si>
  <si>
    <t>Total Assets</t>
  </si>
  <si>
    <t>$=H35*C35</t>
  </si>
  <si>
    <t>Accounts Receivable</t>
  </si>
  <si>
    <t>$=H34*C34</t>
  </si>
  <si>
    <t>Inventory</t>
  </si>
  <si>
    <t>$=H33*C33</t>
  </si>
  <si>
    <t>Cash / Short Term Investments</t>
  </si>
  <si>
    <t>$=H32*C32</t>
  </si>
  <si>
    <t>Plant, Property &amp; Equipment (net of Depreciation)</t>
  </si>
  <si>
    <t>Assets</t>
  </si>
  <si>
    <t>BS</t>
  </si>
  <si>
    <t>Part C</t>
  </si>
  <si>
    <t>USD 2022</t>
  </si>
  <si>
    <t>Workspace</t>
  </si>
  <si>
    <t>Part a-ii</t>
  </si>
  <si>
    <t>From B/S</t>
  </si>
  <si>
    <t>Dividends</t>
  </si>
  <si>
    <t>Net Income</t>
  </si>
  <si>
    <t>Translation Adj.</t>
  </si>
  <si>
    <t>Total Expenses</t>
  </si>
  <si>
    <t>Other Expenses (including cost of leasing)</t>
  </si>
  <si>
    <t>Selling Expense</t>
  </si>
  <si>
    <t>Cost of Goods Sold</t>
  </si>
  <si>
    <t>Total Revenues</t>
  </si>
  <si>
    <t>Sales</t>
  </si>
  <si>
    <t>Current</t>
  </si>
  <si>
    <t>IS</t>
  </si>
  <si>
    <t>Temporal</t>
  </si>
  <si>
    <t>US GAAP USES</t>
  </si>
  <si>
    <t>December 31,2022</t>
  </si>
  <si>
    <t>December 2020 when dividends
 were declared</t>
  </si>
  <si>
    <t>Weighted avg when non monetary
 assets/liabilities acquired</t>
  </si>
  <si>
    <t>Average 2022</t>
  </si>
  <si>
    <t>Jan 1 2022</t>
  </si>
  <si>
    <t>Columns B through E to be included in Excel workbook for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</si>
</sst>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rgb="FF0070C0"/>
      <name val="Calibri"/>
      <family val="2"/>
      <scheme val="minor"/>
    </font>
    <font>
      <b/>
      <sz val="11"/>
      <color rgb="FF0070C0"/>
      <name val="Calibri"/>
      <family val="2"/>
      <scheme val="minor"/>
    </font>
    <font>
      <sz val="13"/>
      <color theme="1"/>
      <name val="Calibri"/>
      <family val="2"/>
      <scheme val="minor"/>
    </font>
    <font>
      <sz val="11"/>
      <name val="Calibri"/>
      <family val="2"/>
      <scheme val="minor"/>
    </font>
    <font>
      <b/>
      <sz val="11"/>
      <name val="Calibri"/>
      <family val="2"/>
      <scheme val="minor"/>
    </font>
    <font>
      <sz val="12"/>
      <name val="Times New Roman"/>
      <family val="1"/>
    </font>
    <font>
      <u/>
      <sz val="11"/>
      <color theme="10"/>
      <name val="Calibri"/>
      <family val="2"/>
      <scheme val="minor"/>
    </font>
    <font>
      <b/>
      <u/>
      <sz val="11"/>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0" fillId="0" borderId="0" applyNumberFormat="0" applyFill="0" applyBorder="0" applyAlignment="0" applyProtection="0"/>
  </cellStyleXfs>
  <cellXfs count="101">
    <xf numFmtId="0" fontId="0" fillId="0" borderId="0" xfId="0"/>
    <xf numFmtId="0" fontId="4" fillId="0" borderId="0" xfId="0" applyFont="1"/>
    <xf numFmtId="164" fontId="0" fillId="0" borderId="0" xfId="2" applyFont="1"/>
    <xf numFmtId="0" fontId="5" fillId="0" borderId="0" xfId="0" applyFont="1"/>
    <xf numFmtId="0" fontId="6" fillId="0" borderId="0" xfId="0" applyFont="1"/>
    <xf numFmtId="164" fontId="6" fillId="0" borderId="0" xfId="2" applyFont="1"/>
    <xf numFmtId="0" fontId="5" fillId="0" borderId="1" xfId="0" applyFont="1" applyBorder="1"/>
    <xf numFmtId="0" fontId="5" fillId="0" borderId="1" xfId="0" applyFont="1" applyBorder="1" applyAlignment="1">
      <alignment wrapText="1"/>
    </xf>
    <xf numFmtId="0" fontId="7" fillId="0" borderId="0" xfId="0" applyFont="1"/>
    <xf numFmtId="165" fontId="7" fillId="0" borderId="0" xfId="1" applyNumberFormat="1" applyFont="1"/>
    <xf numFmtId="0" fontId="2" fillId="0" borderId="0" xfId="0" applyFont="1"/>
    <xf numFmtId="0" fontId="0" fillId="2" borderId="1" xfId="0" applyFill="1" applyBorder="1"/>
    <xf numFmtId="0" fontId="3" fillId="2" borderId="1" xfId="0" applyFont="1" applyFill="1" applyBorder="1"/>
    <xf numFmtId="0" fontId="0" fillId="2" borderId="2" xfId="0" applyFill="1" applyBorder="1"/>
    <xf numFmtId="164" fontId="0" fillId="2" borderId="3" xfId="2" applyFont="1" applyFill="1" applyBorder="1"/>
    <xf numFmtId="0" fontId="0" fillId="2" borderId="3" xfId="0" applyFill="1" applyBorder="1"/>
    <xf numFmtId="0" fontId="0" fillId="2" borderId="4" xfId="0" applyFill="1" applyBorder="1"/>
    <xf numFmtId="164" fontId="0" fillId="2" borderId="1" xfId="0" applyNumberFormat="1" applyFill="1" applyBorder="1"/>
    <xf numFmtId="0" fontId="0" fillId="2" borderId="5" xfId="0" applyFill="1" applyBorder="1"/>
    <xf numFmtId="164" fontId="0" fillId="2" borderId="0" xfId="2" applyFont="1" applyFill="1" applyBorder="1"/>
    <xf numFmtId="0" fontId="0" fillId="2" borderId="0" xfId="0" applyFill="1"/>
    <xf numFmtId="0" fontId="0" fillId="2" borderId="6" xfId="0" applyFill="1" applyBorder="1"/>
    <xf numFmtId="164" fontId="3" fillId="2" borderId="1" xfId="0" applyNumberFormat="1" applyFont="1" applyFill="1" applyBorder="1"/>
    <xf numFmtId="0" fontId="0" fillId="2" borderId="7" xfId="0" applyFill="1" applyBorder="1"/>
    <xf numFmtId="164" fontId="0" fillId="2" borderId="8" xfId="2" applyFont="1" applyFill="1" applyBorder="1"/>
    <xf numFmtId="0" fontId="0" fillId="2" borderId="8" xfId="0" applyFill="1" applyBorder="1"/>
    <xf numFmtId="0" fontId="0" fillId="2" borderId="9" xfId="0" applyFill="1" applyBorder="1"/>
    <xf numFmtId="0" fontId="7" fillId="2" borderId="2" xfId="0" applyFont="1" applyFill="1" applyBorder="1"/>
    <xf numFmtId="0" fontId="7" fillId="2" borderId="3" xfId="0" applyFont="1" applyFill="1" applyBorder="1"/>
    <xf numFmtId="164" fontId="7" fillId="2" borderId="3" xfId="2" applyFont="1" applyFill="1" applyBorder="1"/>
    <xf numFmtId="0" fontId="7" fillId="2" borderId="4" xfId="0" applyFont="1" applyFill="1" applyBorder="1"/>
    <xf numFmtId="0" fontId="7" fillId="2" borderId="5" xfId="0" applyFont="1" applyFill="1" applyBorder="1"/>
    <xf numFmtId="0" fontId="7" fillId="2" borderId="0" xfId="0" applyFont="1" applyFill="1"/>
    <xf numFmtId="164" fontId="7" fillId="2" borderId="0" xfId="2" applyFont="1" applyFill="1" applyBorder="1"/>
    <xf numFmtId="0" fontId="7" fillId="2" borderId="6" xfId="0" applyFont="1" applyFill="1" applyBorder="1"/>
    <xf numFmtId="165" fontId="0" fillId="2" borderId="0" xfId="0" applyNumberFormat="1" applyFill="1"/>
    <xf numFmtId="164" fontId="0" fillId="2" borderId="0" xfId="0" applyNumberFormat="1" applyFill="1"/>
    <xf numFmtId="165" fontId="0" fillId="2" borderId="3" xfId="1" applyNumberFormat="1" applyFont="1" applyFill="1" applyBorder="1"/>
    <xf numFmtId="0" fontId="7" fillId="2" borderId="5" xfId="0" quotePrefix="1" applyFont="1" applyFill="1" applyBorder="1"/>
    <xf numFmtId="3" fontId="0" fillId="2" borderId="0" xfId="0" applyNumberFormat="1" applyFill="1"/>
    <xf numFmtId="0" fontId="0" fillId="2" borderId="0" xfId="0" quotePrefix="1" applyFill="1"/>
    <xf numFmtId="0" fontId="0" fillId="2" borderId="3" xfId="0" quotePrefix="1" applyFill="1" applyBorder="1"/>
    <xf numFmtId="3" fontId="8" fillId="0" borderId="0" xfId="0" applyNumberFormat="1" applyFont="1" applyAlignment="1">
      <alignment horizontal="center" vertical="center" wrapText="1"/>
    </xf>
    <xf numFmtId="3" fontId="9" fillId="0" borderId="0" xfId="0" applyNumberFormat="1" applyFont="1" applyAlignment="1">
      <alignment horizontal="right" vertical="center" wrapText="1"/>
    </xf>
    <xf numFmtId="0" fontId="9" fillId="0" borderId="0" xfId="0" applyFont="1" applyAlignment="1">
      <alignment horizontal="right" vertical="center" wrapText="1"/>
    </xf>
    <xf numFmtId="3"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vertical="center"/>
    </xf>
    <xf numFmtId="0" fontId="11" fillId="3" borderId="0" xfId="3" applyFont="1" applyFill="1"/>
    <xf numFmtId="0" fontId="7" fillId="2" borderId="5" xfId="0" quotePrefix="1" applyFont="1" applyFill="1" applyBorder="1" applyAlignment="1">
      <alignment wrapText="1"/>
    </xf>
    <xf numFmtId="0" fontId="7" fillId="2" borderId="0" xfId="0" quotePrefix="1" applyFont="1" applyFill="1" applyAlignment="1">
      <alignment wrapText="1"/>
    </xf>
    <xf numFmtId="0" fontId="7" fillId="2" borderId="6" xfId="0" quotePrefix="1" applyFont="1" applyFill="1" applyBorder="1" applyAlignment="1">
      <alignment wrapText="1"/>
    </xf>
    <xf numFmtId="0" fontId="7" fillId="2" borderId="7" xfId="0" quotePrefix="1" applyFont="1" applyFill="1" applyBorder="1" applyAlignment="1">
      <alignment wrapText="1"/>
    </xf>
    <xf numFmtId="0" fontId="7" fillId="2" borderId="8" xfId="0" quotePrefix="1" applyFont="1" applyFill="1" applyBorder="1" applyAlignment="1">
      <alignment wrapText="1"/>
    </xf>
    <xf numFmtId="0" fontId="7" fillId="2" borderId="9" xfId="0" quotePrefix="1" applyFont="1" applyFill="1" applyBorder="1" applyAlignment="1">
      <alignment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0" fillId="2" borderId="2" xfId="0"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0" borderId="0" xfId="0" applyAlignment="1">
      <alignment horizontal="center"/>
    </xf>
    <xf numFmtId="0" fontId="0" fillId="2" borderId="0" xfId="0" applyFill="1" applyAlignment="1">
      <alignment vertical="top" wrapText="1"/>
    </xf>
    <xf numFmtId="0" fontId="0" fillId="2" borderId="0" xfId="0" quotePrefix="1" applyFill="1" applyAlignment="1">
      <alignment vertical="top" wrapText="1"/>
    </xf>
    <xf numFmtId="0" fontId="3" fillId="0" borderId="0" xfId="0" applyFont="1"/>
    <xf numFmtId="43" fontId="0" fillId="0" borderId="0" xfId="0" applyNumberFormat="1"/>
    <xf numFmtId="3" fontId="0" fillId="0" borderId="1" xfId="0" applyNumberFormat="1" applyBorder="1" applyAlignment="1">
      <alignment vertical="center" wrapText="1"/>
    </xf>
    <xf numFmtId="0" fontId="0" fillId="0" borderId="1" xfId="0" applyBorder="1" applyAlignment="1">
      <alignment horizontal="center" vertical="center" wrapText="1"/>
    </xf>
    <xf numFmtId="3"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3" fontId="0" fillId="0" borderId="1" xfId="0" applyNumberFormat="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3" fontId="0" fillId="0" borderId="1" xfId="0" applyNumberFormat="1" applyBorder="1" applyAlignment="1">
      <alignment horizontal="right" vertical="center" wrapText="1"/>
    </xf>
    <xf numFmtId="3" fontId="3" fillId="0" borderId="1" xfId="0" applyNumberFormat="1" applyFont="1" applyBorder="1" applyAlignment="1">
      <alignment vertical="center" wrapText="1"/>
    </xf>
    <xf numFmtId="0" fontId="3" fillId="0" borderId="8" xfId="0" applyFont="1" applyBorder="1" applyAlignment="1">
      <alignment horizontal="center"/>
    </xf>
    <xf numFmtId="0" fontId="3" fillId="0" borderId="0" xfId="0" applyFont="1" applyAlignment="1">
      <alignment vertical="center"/>
    </xf>
    <xf numFmtId="0" fontId="3" fillId="0" borderId="8" xfId="0" applyFont="1" applyBorder="1"/>
    <xf numFmtId="0" fontId="0" fillId="0" borderId="0" xfId="0" applyAlignment="1">
      <alignment vertical="center"/>
    </xf>
    <xf numFmtId="0" fontId="0" fillId="0" borderId="9" xfId="0" applyBorder="1" applyAlignment="1">
      <alignment horizontal="center"/>
    </xf>
    <xf numFmtId="0" fontId="0" fillId="0" borderId="7" xfId="0" applyBorder="1" applyAlignment="1">
      <alignment vertical="center"/>
    </xf>
    <xf numFmtId="0" fontId="0" fillId="0" borderId="6" xfId="0" applyBorder="1" applyAlignment="1">
      <alignment horizontal="center"/>
    </xf>
    <xf numFmtId="0" fontId="0" fillId="0" borderId="5" xfId="0" applyBorder="1" applyAlignment="1">
      <alignment vertical="center" wrapText="1"/>
    </xf>
    <xf numFmtId="0" fontId="0" fillId="0" borderId="5" xfId="0" applyBorder="1" applyAlignment="1">
      <alignment vertical="center"/>
    </xf>
    <xf numFmtId="0" fontId="0" fillId="0" borderId="4" xfId="0" applyBorder="1" applyAlignment="1">
      <alignment horizontal="center"/>
    </xf>
    <xf numFmtId="0" fontId="0" fillId="0" borderId="2" xfId="0" applyBorder="1" applyAlignment="1">
      <alignment vertical="center"/>
    </xf>
    <xf numFmtId="0" fontId="12" fillId="0" borderId="0" xfId="0" applyFont="1"/>
  </cellXfs>
  <cellStyles count="4">
    <cellStyle name="Comma" xfId="1" builtinId="3"/>
    <cellStyle name="Comma 10" xfId="2" xr:uid="{5B1B196B-8903-4F65-9E02-045A76BAF7C7}"/>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drive.connect.aig/personal/bingwei_deng_aig_com/Documents/Desktop/Personal%20Stuff/SOA/Exam%20Grading/First%2010/150/CFE%20FD%201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89781b8af15c6823/Documents/Exam%20Grading/2023%2011%20Fall%20CFE%20FD/All%20Exams/166_0000000102140798_2023%20Fall%20CFEFD_CFEFD/CFE%20FD%201023_Candidate166.xlsx" TargetMode="External"/><Relationship Id="rId1" Type="http://schemas.openxmlformats.org/officeDocument/2006/relationships/externalLinkPath" Target="https://d.docs.live.net/89781b8af15c6823/Documents/Exam%20Grading/2023%2011%20Fall%20CFE%20FD/All%20Exams/166_0000000102140798_2023%20Fall%20CFEFD_CFEFD/CFE%20FD%201023_Candidate16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yourside-my.sharepoint.com/personal/mark_bergstrom_nationwide_com/Documents/Desktop/CFEFD/2023.11/CFEFD%201123%20Rubric.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yourside-my.sharepoint.com/Users/krwon/Downloads/BigBen_Financials-2020%20updated_07.26.2020_%20for%20FD%20(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U:\Solutions\November%202023%20Solutions\CFE%20FD\CFE%20FD%20Solutions%20Fall%202023%20Question%206_Excel.xlsx" TargetMode="External"/><Relationship Id="rId1" Type="http://schemas.openxmlformats.org/officeDocument/2006/relationships/externalLinkPath" Target="CFE%20FD%20Solutions%20Fall%202023%20Question%206_Exce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nyourside-my.sharepoint.com/Users/jeliz/Downloads/2020%20CFEFD%20-%20Rubric%20Templ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jeliz\Downloads\2020%20CFEFD%20-%20Rubric%20Templa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yourside-my.sharepoint.com/Users/krwon/Downloads/Frenz%20Coffee%20Franchise%20Model%20with%20CS%20financials_2020_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gation &amp; Instructions"/>
      <sheetName val="Q1_d-ii"/>
      <sheetName val="Q2_a-i"/>
      <sheetName val="Q2_a-ii"/>
      <sheetName val="Q2_b"/>
      <sheetName val="Q3_b"/>
      <sheetName val="Q4_c"/>
      <sheetName val="Q6_a-ii"/>
      <sheetName val="Q6_c"/>
      <sheetName val="Q7_b"/>
      <sheetName val="Case Study Exhibits --&gt;"/>
      <sheetName val="BJA Sect 2.7 Exh A"/>
      <sheetName val="BJA Sect 2.7 Exh B"/>
      <sheetName val="BJA Sect 2.7 Exh C"/>
      <sheetName val="BJT Sect 3.5 Exh A"/>
      <sheetName val="BJT Sect 3.5 Exh B"/>
      <sheetName val="BJT Sect 3.5 Exh C"/>
      <sheetName val="Frenz Sect 4.5 Exh B"/>
      <sheetName val="Big Ben Sect 5.5 IS"/>
      <sheetName val="Big Ben Sect 5.5 BS"/>
      <sheetName val="Darwin Sect 6.8 Exh A"/>
      <sheetName val="Darwin Sect 6.8 Exh B"/>
      <sheetName val="Snappy Sect 7.4"/>
      <sheetName val="SEA Sect 8.6"/>
    </sheetNames>
    <sheetDataSet>
      <sheetData sheetId="0" refreshError="1"/>
      <sheetData sheetId="1" refreshError="1"/>
      <sheetData sheetId="2" refreshError="1"/>
      <sheetData sheetId="3" refreshError="1"/>
      <sheetData sheetId="4">
        <row r="8">
          <cell r="C8">
            <v>0.08</v>
          </cell>
        </row>
        <row r="9">
          <cell r="C9">
            <v>0.14000000000000001</v>
          </cell>
        </row>
        <row r="12">
          <cell r="C12">
            <v>0.15</v>
          </cell>
        </row>
        <row r="14">
          <cell r="C14">
            <v>0.85199999999999998</v>
          </cell>
        </row>
        <row r="15">
          <cell r="C15">
            <v>7.8656000000000004E-2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vigation &amp; Instructions"/>
      <sheetName val="Q1_d-ii"/>
      <sheetName val="Q2_a-i"/>
      <sheetName val="Q2_a-ii"/>
      <sheetName val="Q2_b"/>
      <sheetName val="Q3_b"/>
      <sheetName val="Q4_c"/>
      <sheetName val="Q6_a-ii"/>
      <sheetName val="Q6_c"/>
      <sheetName val="Q7_b"/>
      <sheetName val="Case Study Exhibits --&gt;"/>
      <sheetName val="BJA Sect 2.7 Exh A"/>
      <sheetName val="BJA Sect 2.7 Exh B"/>
      <sheetName val="BJA Sect 2.7 Exh C"/>
      <sheetName val="BJT Sect 3.5 Exh A"/>
      <sheetName val="BJT Sect 3.5 Exh B"/>
      <sheetName val="BJT Sect 3.5 Exh C"/>
      <sheetName val="Frenz Sect 4.5 Exh B"/>
      <sheetName val="Big Ben Sect 5.5 IS"/>
      <sheetName val="Big Ben Sect 5.5 BS"/>
      <sheetName val="Darwin Sect 6.8 Exh A"/>
      <sheetName val="Darwin Sect 6.8 Exh B"/>
      <sheetName val="Snappy Sect 7.4"/>
      <sheetName val="SEA Sect 8.6"/>
    </sheetNames>
    <sheetDataSet>
      <sheetData sheetId="0"/>
      <sheetData sheetId="1"/>
      <sheetData sheetId="2"/>
      <sheetData sheetId="3"/>
      <sheetData sheetId="4">
        <row r="8">
          <cell r="C8">
            <v>0.08</v>
          </cell>
        </row>
        <row r="9">
          <cell r="C9">
            <v>0.14000000000000001</v>
          </cell>
        </row>
        <row r="12">
          <cell r="C12">
            <v>0.15</v>
          </cell>
        </row>
        <row r="14">
          <cell r="C14">
            <v>0.85199999999999998</v>
          </cell>
        </row>
        <row r="15">
          <cell r="C15">
            <v>7.8656000000000004E-2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age"/>
      <sheetName val="syllabus list"/>
      <sheetName val="Fall 1"/>
      <sheetName val="Fall 2"/>
      <sheetName val="Fall 2_a"/>
      <sheetName val="Fall 2_b"/>
      <sheetName val="Fall 3"/>
      <sheetName val="Fall 4"/>
      <sheetName val="Fall 4 a ii) and iii)"/>
      <sheetName val="Fall 5"/>
      <sheetName val="Fall 6"/>
      <sheetName val="Fall 6_Calculations"/>
      <sheetName val="Fall 7"/>
      <sheetName val="Fall 8"/>
      <sheetName val="Fall 9"/>
      <sheetName val="template_0"/>
    </sheetNames>
    <sheetDataSet>
      <sheetData sheetId="0"/>
      <sheetData sheetId="1">
        <row r="4">
          <cell r="B4" t="str">
            <v>CFEFD-S1-01-21 Jonathan Berk and Peter Demarzo, Corporate Finance, Fifth Edition, Ch 8: Fundamentals of Capital Budgeting (background only)</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27: Short Term Financial Planning</v>
          </cell>
        </row>
        <row r="8">
          <cell r="B8" t="str">
            <v>CFEFD-S1-05-21 Jonathan Berk and Peter Demarzo, Corporate Finance, Fifth Edition, Ch 28: Mergers and Acquisitions</v>
          </cell>
        </row>
        <row r="9">
          <cell r="B9" t="str">
            <v>CFEFD-S1-06-21 Jonathan Berk and Peter Demarzo, Corporate Finance, Fifth Edition, Ch 31 International Corporate Finance</v>
          </cell>
        </row>
        <row r="10">
          <cell r="B10" t="str">
            <v>CFEFD-S1-07-21 CFO Forum: Market Consistent Embedded Value Basis for Conclusions</v>
          </cell>
        </row>
        <row r="11">
          <cell r="B11" t="str">
            <v>CFEFD-S1-08-21 CFI: Hurdle Rate – Definition and Example</v>
          </cell>
        </row>
        <row r="12">
          <cell r="B12" t="str">
            <v>CFEFD-S1-09-21 Larry Carson, A Brief Primer on Financial Reinsurance</v>
          </cell>
        </row>
        <row r="13">
          <cell r="B13" t="str">
            <v>CFEFD-S1-10-21 SOA Reinsurance News: Return on Capital Enhancement Opportunities for the Life Insurance Industry</v>
          </cell>
        </row>
        <row r="14">
          <cell r="B14" t="str">
            <v>CFEFD-S1-11-21 McKinsey: Why private equity sees life and annuities as an enticing form of permanent capital</v>
          </cell>
        </row>
        <row r="15">
          <cell r="B15" t="str">
            <v>CFEFD-S2-12-21 Robinson et al., International Financial Statement Analysis 4th Ed, Ch. 6 Financial Analysis Techniques</v>
          </cell>
        </row>
        <row r="16">
          <cell r="B16" t="str">
            <v>CFEFD-S2-13-21 Robinson et al., International Financial Statement Analysis 4th Ed, Ch. 9 Income Taxes</v>
          </cell>
        </row>
        <row r="17">
          <cell r="B17" t="str">
            <v>CFEFD-S2-14-21 Robinson et al., International Financial Statement Analysis 4th Ed, Ch. 11 Financial Reporting Quality</v>
          </cell>
        </row>
        <row r="18">
          <cell r="B18" t="str">
            <v>CFEFD-S2-15-21 Robinson et al., International Financial Statement Analysis 4th Ed, Ch. 15 Multinational Operations</v>
          </cell>
        </row>
        <row r="19">
          <cell r="B19" t="str">
            <v>CFEFD-S2-16-21 ThisMatter: Bank Profitability</v>
          </cell>
        </row>
        <row r="20">
          <cell r="B20" t="str">
            <v>CFEFD-S3-17-21 Zimmerman, Accounting for Decision Making and Control 10th Ed, Ch 5: Responsibility Accounting and Transfer Pricing</v>
          </cell>
        </row>
        <row r="21">
          <cell r="B21" t="str">
            <v>CFEFD-S3-18-21 Zimmerman, Accounting for Decision Making and Control 10th Ed, Ch 7: Cost Allocation: Theory</v>
          </cell>
        </row>
        <row r="22">
          <cell r="B22" t="str">
            <v>CFEFD-S3-19-21 Zimmerman, Accounting for Decision Making and Control 10th Ed, Ch 9: Absorption Cost Systems</v>
          </cell>
        </row>
        <row r="23">
          <cell r="B23" t="str">
            <v>CFEFD-S3-20-21 Product Costing In Service Organizations</v>
          </cell>
        </row>
        <row r="24">
          <cell r="B24" t="str">
            <v>CFEFD-S3-21-21 Activity-Based Costing and the Life Insurance Industry</v>
          </cell>
        </row>
        <row r="25">
          <cell r="B25" t="str">
            <v>CFEFD-S3-22-21 Lam, Implementing Enterprise Risk Management from Methods to Applications, Ch 16: Risk-Based Performance Management</v>
          </cell>
        </row>
        <row r="26">
          <cell r="B26" t="str">
            <v>CFEFD-S3-23-21 Lam, Implementing Enterprise Risk Management from Methods to Applications, Ch 17: Integration of KPIs and KRIs</v>
          </cell>
        </row>
        <row r="27">
          <cell r="B27" t="str">
            <v>CFEFD-S3-24-21 Lam, Implementing Enterprise Risk Management from Methods to Applications, Ch 18: ERM Dashboard Reporting</v>
          </cell>
        </row>
        <row r="28">
          <cell r="B28" t="str">
            <v>CFEFD-S3-25-21 Lam, Implementing Enterprise Risk Management from Methods to Applications, Ch 19: Feedback Loops (starting at ERM Performance Feedback Loop)</v>
          </cell>
        </row>
        <row r="29">
          <cell r="B29" t="str">
            <v>CFEFD-S3-26-21 Managing Business Process Flows, Ch 1: Products, Processes, and Performance</v>
          </cell>
        </row>
        <row r="30">
          <cell r="B30" t="str">
            <v>CFEFD-S3-27-21 Managing Business Process Flows, Ch 2: Operations Strategy and Management</v>
          </cell>
        </row>
        <row r="31">
          <cell r="B31" t="str">
            <v xml:space="preserve">CFEFD-S3-28-21 McKinsey: Procurement, early warning systems, and the next disruption </v>
          </cell>
        </row>
        <row r="32">
          <cell r="B32" t="str">
            <v xml:space="preserve">CFEFD-S3-29-21 McKinsey: Financial institutions and nonfinancial  risk: How corporates build resilience </v>
          </cell>
        </row>
        <row r="33">
          <cell r="B33" t="str">
            <v>CFEFD-S3-30-21 Operational Risk Management, 2nd Ed, Ch. 18 Case Studies (JP Morgan Whale and Credit Suisse Archegos Scandal sections only)</v>
          </cell>
        </row>
        <row r="34">
          <cell r="B34" t="str">
            <v>CFEFD-S4-31-21 Dowd, Measuring Market Risk 2nd ed, Ch 9 Applications of Stochastic Risk Measurement Methods</v>
          </cell>
        </row>
        <row r="35">
          <cell r="B35" t="str">
            <v xml:space="preserve">CFEFD-S4-32-21 Dowd, Measuring Market Risk 2nd ed, Ch 13 Stress Testing </v>
          </cell>
        </row>
        <row r="36">
          <cell r="B36" t="str">
            <v>CFEFD-S4-33-21 Dowd, Measuring Market Risk 2nd ed, Ch 15 Back Testing Market Risk Models</v>
          </cell>
        </row>
        <row r="37">
          <cell r="B37" t="str">
            <v>CFEFD-S4-34-21 Dowd, Measuring Market Risk 2nd ed, Ch 16 Model Risk</v>
          </cell>
        </row>
        <row r="38">
          <cell r="B38" t="str">
            <v>CFEFD-S4-35-21 Kelleher, Mac Namee, and D'Arcy, Fundamentals of Machine Learning for Predictive Analytics 2nd Ed, Ch. 2 Data to Insights to Decisions (background only)</v>
          </cell>
        </row>
        <row r="39">
          <cell r="B39" t="str">
            <v>CFEFD-S4-36-21 Kelleher, Mac Namee, and D'Arcy, Fundamentals of Machine Learning for Predictive Analytics 2nd Ed, Ch. 3 Data Exploration (background only)</v>
          </cell>
        </row>
        <row r="40">
          <cell r="B40" t="str">
            <v>CFEFD-S4-37-21 Kelleher, Mac Namee, and D'Arcy, Fundamentals of Machine Learning for Predictive Analytics 2nd Ed, Ch. 9 Evaluations</v>
          </cell>
        </row>
        <row r="41">
          <cell r="B41" t="str">
            <v>CFEFD-S4-38-21 Kelleher, Mac Namee, and D'Arcy, Fundamentals of Machine Learning for Predictive Analytics 2nd Ed, Ch. 12 Case Study: Customer Churn</v>
          </cell>
        </row>
        <row r="42">
          <cell r="B42" t="str">
            <v>CFEFD-S4-39-21 Kelleher, Mac Namee, and D'Arcy, Fundamentals of Machine Learning for Predictive Analytics 2nd Ed, Ch. 14 The Art of Machine Learning for Predictive Data Analytics</v>
          </cell>
        </row>
        <row r="43">
          <cell r="B43" t="str">
            <v>CFEFD-S4-40-21 Heavy Models, Light Models, and Proxy Models, sections 1-5, 7 (excl appendices)</v>
          </cell>
        </row>
        <row r="44">
          <cell r="B44" t="str">
            <v>CFEFD-S4-41-21 Gersl and Seidler, How to Improve the Quality of Stress Tests through Backtesting (excl appendices)</v>
          </cell>
        </row>
        <row r="45">
          <cell r="B45" t="str">
            <v>CFEFD-S4-42-21 SOA: Nested Stochastic Modeling for Insurance Companies (excl Appendix)</v>
          </cell>
        </row>
        <row r="46">
          <cell r="B46" t="str">
            <v>CFEFD-S4-43-21 St. Louis Fed: Decentralized Finance: On Blockchain- and Smart Contract-Based Financial Markets</v>
          </cell>
        </row>
        <row r="47">
          <cell r="B47" t="str">
            <v>CFEFD-S4-44-21 Runhuan Feng, Decentralized Insurance</v>
          </cell>
        </row>
        <row r="48">
          <cell r="B48" t="str">
            <v>Case Study</v>
          </cell>
        </row>
        <row r="51">
          <cell r="A51" t="str">
            <v>LO_1 A</v>
          </cell>
        </row>
        <row r="52">
          <cell r="A52" t="str">
            <v>LO_1 B</v>
          </cell>
          <cell r="C52" t="str">
            <v>Retrieval</v>
          </cell>
        </row>
        <row r="53">
          <cell r="A53" t="str">
            <v>LO_1 C</v>
          </cell>
          <cell r="C53" t="str">
            <v>Comprehension</v>
          </cell>
        </row>
        <row r="54">
          <cell r="A54" t="str">
            <v>LO_2 A</v>
          </cell>
          <cell r="C54" t="str">
            <v>Analysis</v>
          </cell>
        </row>
        <row r="55">
          <cell r="A55" t="str">
            <v>LO_2 B</v>
          </cell>
          <cell r="C55" t="str">
            <v>Knowledge Utilization</v>
          </cell>
        </row>
        <row r="56">
          <cell r="A56" t="str">
            <v>LO_2 C</v>
          </cell>
        </row>
        <row r="57">
          <cell r="A57" t="str">
            <v>LO_3 A</v>
          </cell>
        </row>
        <row r="58">
          <cell r="A58" t="str">
            <v>LO_3 B</v>
          </cell>
        </row>
        <row r="59">
          <cell r="A59" t="str">
            <v>LO_3 C</v>
          </cell>
        </row>
        <row r="60">
          <cell r="A60" t="str">
            <v>LO_3 D</v>
          </cell>
        </row>
        <row r="61">
          <cell r="A61" t="str">
            <v>LO_4 A</v>
          </cell>
        </row>
        <row r="62">
          <cell r="A62" t="str">
            <v>LO_4 B</v>
          </cell>
        </row>
        <row r="63">
          <cell r="A63" t="str">
            <v>LO_4 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ow r="1">
          <cell r="M1">
            <v>2015</v>
          </cell>
        </row>
      </sheetData>
      <sheetData sheetId="2">
        <row r="67">
          <cell r="A67" t="str">
            <v>Sales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A1BF-5AA7-4014-88F1-6450833331EA}">
  <sheetPr>
    <tabColor theme="2" tint="-0.249977111117893"/>
  </sheetPr>
  <dimension ref="B1:N34"/>
  <sheetViews>
    <sheetView workbookViewId="0"/>
  </sheetViews>
  <sheetFormatPr defaultColWidth="8.88671875" defaultRowHeight="14.4" x14ac:dyDescent="0.3"/>
  <cols>
    <col min="3" max="5" width="14.6640625" customWidth="1"/>
    <col min="6" max="6" width="11.5546875" style="2" bestFit="1" customWidth="1"/>
    <col min="7" max="7" width="9.5546875" bestFit="1" customWidth="1"/>
    <col min="10" max="10" width="11.44140625" bestFit="1" customWidth="1"/>
    <col min="14" max="14" width="10.109375" bestFit="1" customWidth="1"/>
  </cols>
  <sheetData>
    <row r="1" spans="2:14" ht="15.6" x14ac:dyDescent="0.3">
      <c r="B1" s="1" t="s">
        <v>0</v>
      </c>
    </row>
    <row r="3" spans="2:14" x14ac:dyDescent="0.3">
      <c r="B3" s="3" t="s">
        <v>1</v>
      </c>
    </row>
    <row r="4" spans="2:14" x14ac:dyDescent="0.3">
      <c r="B4" s="3" t="s">
        <v>2</v>
      </c>
    </row>
    <row r="5" spans="2:14" s="4" customFormat="1" ht="17.399999999999999" x14ac:dyDescent="0.35">
      <c r="B5" s="3" t="s">
        <v>3</v>
      </c>
      <c r="F5" s="5"/>
    </row>
    <row r="7" spans="2:14" ht="28.8" x14ac:dyDescent="0.3">
      <c r="B7" s="6"/>
      <c r="C7" s="7" t="s">
        <v>4</v>
      </c>
      <c r="D7" s="7" t="s">
        <v>5</v>
      </c>
      <c r="E7" s="7" t="s">
        <v>6</v>
      </c>
      <c r="H7" s="8" t="s">
        <v>7</v>
      </c>
      <c r="I7" s="8"/>
      <c r="J7" s="9">
        <v>100000</v>
      </c>
    </row>
    <row r="8" spans="2:14" x14ac:dyDescent="0.3">
      <c r="B8" s="6" t="s">
        <v>8</v>
      </c>
      <c r="C8" s="6">
        <v>100</v>
      </c>
      <c r="D8" s="6">
        <v>6</v>
      </c>
      <c r="E8" s="6">
        <v>3</v>
      </c>
    </row>
    <row r="9" spans="2:14" x14ac:dyDescent="0.3">
      <c r="B9" s="6" t="s">
        <v>9</v>
      </c>
      <c r="C9" s="6">
        <v>500</v>
      </c>
      <c r="D9" s="6">
        <v>3</v>
      </c>
      <c r="E9" s="6">
        <v>1</v>
      </c>
    </row>
    <row r="11" spans="2:14" x14ac:dyDescent="0.3">
      <c r="B11" s="3" t="s">
        <v>10</v>
      </c>
    </row>
    <row r="13" spans="2:14" x14ac:dyDescent="0.3">
      <c r="B13" s="10" t="s">
        <v>11</v>
      </c>
      <c r="E13" s="10" t="s">
        <v>12</v>
      </c>
    </row>
    <row r="14" spans="2:14" x14ac:dyDescent="0.3">
      <c r="B14" s="11"/>
      <c r="C14" s="12" t="s">
        <v>13</v>
      </c>
      <c r="E14" s="13" t="s">
        <v>17</v>
      </c>
      <c r="F14" s="14"/>
      <c r="G14" s="37">
        <f>C8*D8+C9*D9</f>
        <v>2100</v>
      </c>
      <c r="H14" s="15"/>
      <c r="I14" s="15"/>
      <c r="J14" s="15"/>
      <c r="K14" s="15"/>
      <c r="L14" s="15"/>
      <c r="M14" s="15"/>
      <c r="N14" s="16"/>
    </row>
    <row r="15" spans="2:14" x14ac:dyDescent="0.3">
      <c r="B15" s="11" t="s">
        <v>8</v>
      </c>
      <c r="C15" s="17">
        <f>C8*D8*$G$16</f>
        <v>28571.428571428572</v>
      </c>
      <c r="E15" s="18"/>
      <c r="F15" s="19"/>
      <c r="G15" s="20"/>
      <c r="H15" s="20"/>
      <c r="I15" s="20"/>
      <c r="J15" s="20"/>
      <c r="K15" s="20"/>
      <c r="L15" s="20"/>
      <c r="M15" s="20"/>
      <c r="N15" s="21"/>
    </row>
    <row r="16" spans="2:14" x14ac:dyDescent="0.3">
      <c r="B16" s="11" t="s">
        <v>9</v>
      </c>
      <c r="C16" s="17">
        <f>C9*D9*$G$16</f>
        <v>71428.571428571435</v>
      </c>
      <c r="E16" s="18" t="s">
        <v>18</v>
      </c>
      <c r="F16" s="19"/>
      <c r="G16" s="36">
        <f>J7/G14</f>
        <v>47.61904761904762</v>
      </c>
      <c r="H16" s="20"/>
      <c r="I16" s="20"/>
      <c r="J16" s="20"/>
      <c r="K16" s="20"/>
      <c r="L16" s="20"/>
      <c r="M16" s="20"/>
      <c r="N16" s="21"/>
    </row>
    <row r="17" spans="2:14" x14ac:dyDescent="0.3">
      <c r="B17" s="12" t="s">
        <v>14</v>
      </c>
      <c r="C17" s="22">
        <f>C15+C16</f>
        <v>100000</v>
      </c>
      <c r="E17" s="23"/>
      <c r="F17" s="24"/>
      <c r="G17" s="25"/>
      <c r="H17" s="25"/>
      <c r="I17" s="25"/>
      <c r="J17" s="25"/>
      <c r="K17" s="25"/>
      <c r="L17" s="25"/>
      <c r="M17" s="25"/>
      <c r="N17" s="26"/>
    </row>
    <row r="19" spans="2:14" x14ac:dyDescent="0.3">
      <c r="B19" s="3" t="s">
        <v>15</v>
      </c>
    </row>
    <row r="21" spans="2:14" x14ac:dyDescent="0.3">
      <c r="B21" s="10" t="s">
        <v>11</v>
      </c>
      <c r="E21" s="10" t="s">
        <v>12</v>
      </c>
    </row>
    <row r="22" spans="2:14" x14ac:dyDescent="0.3">
      <c r="B22" s="11"/>
      <c r="C22" s="12" t="s">
        <v>13</v>
      </c>
      <c r="E22" s="13" t="s">
        <v>19</v>
      </c>
      <c r="F22" s="14"/>
      <c r="G22" s="15">
        <f>E8+E9</f>
        <v>4</v>
      </c>
      <c r="H22" s="15"/>
      <c r="I22" s="15"/>
      <c r="J22" s="15"/>
      <c r="K22" s="15"/>
      <c r="L22" s="15"/>
      <c r="M22" s="15"/>
      <c r="N22" s="16"/>
    </row>
    <row r="23" spans="2:14" x14ac:dyDescent="0.3">
      <c r="B23" s="11" t="s">
        <v>8</v>
      </c>
      <c r="C23" s="17">
        <f>E8*$G$24</f>
        <v>75000</v>
      </c>
      <c r="E23" s="18"/>
      <c r="F23" s="19"/>
      <c r="G23" s="20"/>
      <c r="H23" s="20"/>
      <c r="I23" s="20"/>
      <c r="J23" s="20"/>
      <c r="K23" s="20"/>
      <c r="L23" s="20"/>
      <c r="M23" s="20"/>
      <c r="N23" s="21"/>
    </row>
    <row r="24" spans="2:14" x14ac:dyDescent="0.3">
      <c r="B24" s="11" t="s">
        <v>9</v>
      </c>
      <c r="C24" s="17">
        <f>E9*$G$24</f>
        <v>25000</v>
      </c>
      <c r="E24" s="18" t="s">
        <v>20</v>
      </c>
      <c r="F24" s="19"/>
      <c r="G24" s="35">
        <f>J7/G22</f>
        <v>25000</v>
      </c>
      <c r="H24" s="20"/>
      <c r="I24" s="20"/>
      <c r="J24" s="20"/>
      <c r="K24" s="20"/>
      <c r="L24" s="20"/>
      <c r="M24" s="20"/>
      <c r="N24" s="21"/>
    </row>
    <row r="25" spans="2:14" x14ac:dyDescent="0.3">
      <c r="B25" s="12" t="s">
        <v>14</v>
      </c>
      <c r="C25" s="22">
        <f>C23+C24</f>
        <v>100000</v>
      </c>
      <c r="E25" s="23"/>
      <c r="F25" s="24"/>
      <c r="G25" s="25"/>
      <c r="H25" s="25"/>
      <c r="I25" s="25"/>
      <c r="J25" s="25"/>
      <c r="K25" s="25"/>
      <c r="L25" s="25"/>
      <c r="M25" s="25"/>
      <c r="N25" s="26"/>
    </row>
    <row r="27" spans="2:14" x14ac:dyDescent="0.3">
      <c r="B27" s="3" t="s">
        <v>16</v>
      </c>
    </row>
    <row r="28" spans="2:14" x14ac:dyDescent="0.3">
      <c r="B28" s="27" t="s">
        <v>21</v>
      </c>
      <c r="C28" s="28"/>
      <c r="D28" s="28"/>
      <c r="E28" s="28"/>
      <c r="F28" s="29"/>
      <c r="G28" s="28"/>
      <c r="H28" s="28"/>
      <c r="I28" s="28"/>
      <c r="J28" s="28"/>
      <c r="K28" s="28"/>
      <c r="L28" s="30"/>
    </row>
    <row r="29" spans="2:14" x14ac:dyDescent="0.3">
      <c r="B29" s="31" t="s">
        <v>22</v>
      </c>
      <c r="C29" s="32"/>
      <c r="D29" s="32"/>
      <c r="E29" s="32"/>
      <c r="F29" s="33"/>
      <c r="G29" s="32"/>
      <c r="H29" s="32"/>
      <c r="I29" s="32"/>
      <c r="J29" s="32"/>
      <c r="K29" s="32"/>
      <c r="L29" s="34"/>
    </row>
    <row r="30" spans="2:14" x14ac:dyDescent="0.3">
      <c r="B30" s="38" t="s">
        <v>23</v>
      </c>
      <c r="C30" s="32"/>
      <c r="D30" s="32"/>
      <c r="E30" s="32"/>
      <c r="F30" s="33"/>
      <c r="G30" s="32"/>
      <c r="H30" s="32"/>
      <c r="I30" s="32"/>
      <c r="J30" s="32"/>
      <c r="K30" s="32"/>
      <c r="L30" s="34"/>
    </row>
    <row r="31" spans="2:14" x14ac:dyDescent="0.3">
      <c r="B31" s="38" t="s">
        <v>24</v>
      </c>
      <c r="C31" s="32"/>
      <c r="D31" s="32"/>
      <c r="E31" s="32"/>
      <c r="F31" s="33"/>
      <c r="G31" s="32"/>
      <c r="H31" s="32"/>
      <c r="I31" s="32"/>
      <c r="J31" s="32"/>
      <c r="K31" s="32"/>
      <c r="L31" s="34"/>
    </row>
    <row r="32" spans="2:14" x14ac:dyDescent="0.3">
      <c r="B32" s="38" t="s">
        <v>25</v>
      </c>
      <c r="C32" s="32"/>
      <c r="D32" s="32"/>
      <c r="E32" s="32"/>
      <c r="F32" s="33"/>
      <c r="G32" s="32"/>
      <c r="H32" s="32"/>
      <c r="I32" s="32"/>
      <c r="J32" s="32"/>
      <c r="K32" s="32"/>
      <c r="L32" s="34"/>
    </row>
    <row r="33" spans="2:12" x14ac:dyDescent="0.3">
      <c r="B33" s="49" t="s">
        <v>26</v>
      </c>
      <c r="C33" s="50"/>
      <c r="D33" s="50"/>
      <c r="E33" s="50"/>
      <c r="F33" s="50"/>
      <c r="G33" s="50"/>
      <c r="H33" s="50"/>
      <c r="I33" s="50"/>
      <c r="J33" s="50"/>
      <c r="K33" s="50"/>
      <c r="L33" s="51"/>
    </row>
    <row r="34" spans="2:12" x14ac:dyDescent="0.3">
      <c r="B34" s="52"/>
      <c r="C34" s="53"/>
      <c r="D34" s="53"/>
      <c r="E34" s="53"/>
      <c r="F34" s="53"/>
      <c r="G34" s="53"/>
      <c r="H34" s="53"/>
      <c r="I34" s="53"/>
      <c r="J34" s="53"/>
      <c r="K34" s="53"/>
      <c r="L34" s="54"/>
    </row>
  </sheetData>
  <mergeCells count="1">
    <mergeCell ref="B33:L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A251A-3C6A-44E4-A568-619B47538E25}">
  <dimension ref="A1:R78"/>
  <sheetViews>
    <sheetView showGridLines="0" topLeftCell="A43" zoomScale="80" zoomScaleNormal="80" workbookViewId="0">
      <selection activeCell="I68" sqref="I68"/>
    </sheetView>
  </sheetViews>
  <sheetFormatPr defaultRowHeight="14.4" x14ac:dyDescent="0.3"/>
  <cols>
    <col min="1" max="1" width="4.33203125" customWidth="1"/>
    <col min="2" max="2" width="43.33203125" customWidth="1"/>
    <col min="3" max="3" width="10.33203125" style="72" customWidth="1"/>
    <col min="4" max="4" width="11" style="72" customWidth="1"/>
    <col min="5" max="5" width="17.33203125" style="72" customWidth="1"/>
    <col min="7" max="7" width="14.109375" style="72" hidden="1" customWidth="1"/>
    <col min="8" max="8" width="0" hidden="1" customWidth="1"/>
    <col min="10" max="10" width="21" customWidth="1"/>
    <col min="11" max="11" width="10.33203125" bestFit="1" customWidth="1"/>
    <col min="13" max="13" width="47.33203125" customWidth="1"/>
    <col min="14" max="14" width="12.6640625" bestFit="1" customWidth="1"/>
    <col min="17" max="17" width="10.33203125" bestFit="1" customWidth="1"/>
    <col min="18" max="18" width="9.33203125" bestFit="1" customWidth="1"/>
  </cols>
  <sheetData>
    <row r="1" spans="2:17" x14ac:dyDescent="0.3">
      <c r="B1" t="s">
        <v>99</v>
      </c>
    </row>
    <row r="2" spans="2:17" x14ac:dyDescent="0.3">
      <c r="B2" s="100"/>
    </row>
    <row r="3" spans="2:17" x14ac:dyDescent="0.3">
      <c r="B3" s="100"/>
    </row>
    <row r="4" spans="2:17" x14ac:dyDescent="0.3">
      <c r="C4" s="72">
        <v>2022</v>
      </c>
    </row>
    <row r="5" spans="2:17" x14ac:dyDescent="0.3">
      <c r="B5" s="99" t="s">
        <v>98</v>
      </c>
      <c r="C5" s="98">
        <v>0.9</v>
      </c>
    </row>
    <row r="6" spans="2:17" x14ac:dyDescent="0.3">
      <c r="B6" s="97" t="s">
        <v>97</v>
      </c>
      <c r="C6" s="95">
        <v>0.65</v>
      </c>
    </row>
    <row r="7" spans="2:17" ht="28.8" x14ac:dyDescent="0.3">
      <c r="B7" s="96" t="s">
        <v>96</v>
      </c>
      <c r="C7" s="95">
        <v>0.5</v>
      </c>
    </row>
    <row r="8" spans="2:17" ht="28.8" x14ac:dyDescent="0.3">
      <c r="B8" s="96" t="s">
        <v>95</v>
      </c>
      <c r="C8" s="95">
        <v>0.45</v>
      </c>
    </row>
    <row r="9" spans="2:17" x14ac:dyDescent="0.3">
      <c r="B9" s="94" t="s">
        <v>94</v>
      </c>
      <c r="C9" s="93">
        <v>0.45</v>
      </c>
    </row>
    <row r="10" spans="2:17" x14ac:dyDescent="0.3">
      <c r="B10" s="92"/>
      <c r="E10" s="75" t="s">
        <v>93</v>
      </c>
      <c r="F10" s="75"/>
    </row>
    <row r="11" spans="2:17" x14ac:dyDescent="0.3">
      <c r="B11" s="92"/>
      <c r="E11" s="91" t="s">
        <v>92</v>
      </c>
      <c r="F11" s="75"/>
    </row>
    <row r="12" spans="2:17" s="75" customFormat="1" ht="14.4" hidden="1" customHeight="1" x14ac:dyDescent="0.3">
      <c r="B12" s="90" t="s">
        <v>91</v>
      </c>
      <c r="C12" s="86"/>
      <c r="F12" s="86"/>
      <c r="G12" s="89" t="s">
        <v>90</v>
      </c>
      <c r="H12" s="89"/>
      <c r="J12"/>
      <c r="K12"/>
      <c r="L12"/>
      <c r="M12"/>
      <c r="N12"/>
      <c r="O12"/>
      <c r="P12"/>
      <c r="Q12"/>
    </row>
    <row r="13" spans="2:17" ht="14.4" hidden="1" customHeight="1" x14ac:dyDescent="0.3">
      <c r="B13" s="84"/>
      <c r="C13" s="85">
        <v>2022</v>
      </c>
      <c r="E13" s="78"/>
      <c r="F13" s="85">
        <v>2022</v>
      </c>
      <c r="G13" s="78"/>
      <c r="H13" s="85">
        <v>2022</v>
      </c>
    </row>
    <row r="14" spans="2:17" ht="14.4" hidden="1" customHeight="1" x14ac:dyDescent="0.3">
      <c r="B14" s="84"/>
      <c r="C14" s="78"/>
      <c r="E14" s="78"/>
      <c r="F14" s="83"/>
      <c r="G14" s="78"/>
      <c r="H14" s="77"/>
    </row>
    <row r="15" spans="2:17" ht="14.4" hidden="1" customHeight="1" x14ac:dyDescent="0.3">
      <c r="B15" s="84" t="s">
        <v>89</v>
      </c>
      <c r="C15" s="83">
        <v>13000</v>
      </c>
      <c r="E15" s="78">
        <f>C6</f>
        <v>0.65</v>
      </c>
      <c r="F15" s="83">
        <f>E15*C15</f>
        <v>8450</v>
      </c>
      <c r="G15" s="78">
        <v>0.65</v>
      </c>
      <c r="H15" s="77">
        <f>G15*C15</f>
        <v>8450</v>
      </c>
    </row>
    <row r="16" spans="2:17" ht="14.4" hidden="1" customHeight="1" x14ac:dyDescent="0.3">
      <c r="B16" s="82" t="s">
        <v>88</v>
      </c>
      <c r="C16" s="81">
        <f>C15</f>
        <v>13000</v>
      </c>
      <c r="E16" s="78"/>
      <c r="F16" s="81">
        <f>SUM(F15:F15)</f>
        <v>8450</v>
      </c>
      <c r="G16" s="78"/>
      <c r="H16" s="88">
        <f>SUM(H15:H15)</f>
        <v>8450</v>
      </c>
    </row>
    <row r="17" spans="1:17" ht="14.4" hidden="1" customHeight="1" x14ac:dyDescent="0.3">
      <c r="B17" s="84"/>
      <c r="C17" s="78"/>
      <c r="E17" s="78"/>
      <c r="F17" s="83"/>
      <c r="G17" s="78"/>
      <c r="H17" s="77"/>
    </row>
    <row r="18" spans="1:17" ht="14.4" hidden="1" customHeight="1" x14ac:dyDescent="0.3">
      <c r="B18" s="84" t="s">
        <v>87</v>
      </c>
      <c r="C18" s="83">
        <v>9000</v>
      </c>
      <c r="E18" s="78">
        <f>C7</f>
        <v>0.5</v>
      </c>
      <c r="F18" s="83">
        <f>E18*C18</f>
        <v>4500</v>
      </c>
      <c r="G18" s="78">
        <v>0.65</v>
      </c>
      <c r="H18" s="77">
        <f>G18*C18</f>
        <v>5850</v>
      </c>
    </row>
    <row r="19" spans="1:17" ht="14.4" hidden="1" customHeight="1" x14ac:dyDescent="0.3">
      <c r="B19" s="84" t="s">
        <v>86</v>
      </c>
      <c r="C19" s="78">
        <v>500</v>
      </c>
      <c r="E19" s="78">
        <f>C6</f>
        <v>0.65</v>
      </c>
      <c r="F19" s="83">
        <f>E19*C19</f>
        <v>325</v>
      </c>
      <c r="G19" s="78">
        <v>0.65</v>
      </c>
      <c r="H19" s="77">
        <f>G19*C19</f>
        <v>325</v>
      </c>
    </row>
    <row r="20" spans="1:17" ht="14.4" hidden="1" customHeight="1" x14ac:dyDescent="0.3">
      <c r="B20" s="84" t="s">
        <v>85</v>
      </c>
      <c r="C20" s="78">
        <v>1000</v>
      </c>
      <c r="E20" s="78">
        <f>C5</f>
        <v>0.9</v>
      </c>
      <c r="F20" s="83">
        <f>E20*C20</f>
        <v>900</v>
      </c>
      <c r="G20" s="78">
        <v>0.65</v>
      </c>
      <c r="H20" s="77">
        <f>G20*C20</f>
        <v>650</v>
      </c>
    </row>
    <row r="21" spans="1:17" ht="14.4" hidden="1" customHeight="1" x14ac:dyDescent="0.3">
      <c r="B21" s="82" t="s">
        <v>84</v>
      </c>
      <c r="C21" s="81">
        <f>SUM(C18:C20)</f>
        <v>10500</v>
      </c>
      <c r="E21" s="78"/>
      <c r="F21" s="81">
        <f>SUM(F18:F19)</f>
        <v>4825</v>
      </c>
      <c r="G21" s="78"/>
      <c r="H21" s="88">
        <f>SUM(H18:H19)</f>
        <v>6175</v>
      </c>
    </row>
    <row r="22" spans="1:17" ht="15" hidden="1" customHeight="1" x14ac:dyDescent="0.3">
      <c r="B22" s="84"/>
      <c r="C22" s="78"/>
      <c r="E22" s="78" t="s">
        <v>83</v>
      </c>
      <c r="F22" s="83">
        <f>F25-(F16-F21)+F24</f>
        <v>-5500</v>
      </c>
      <c r="G22" s="78"/>
      <c r="H22" s="77"/>
    </row>
    <row r="23" spans="1:17" ht="14.4" hidden="1" customHeight="1" x14ac:dyDescent="0.3">
      <c r="B23" s="84" t="s">
        <v>82</v>
      </c>
      <c r="C23" s="83">
        <f>C16-C21</f>
        <v>2500</v>
      </c>
      <c r="E23" s="78"/>
      <c r="F23" s="83">
        <f>F16-F21+F22</f>
        <v>-1875</v>
      </c>
      <c r="G23" s="78"/>
      <c r="H23" s="87">
        <f>H16-H21</f>
        <v>2275</v>
      </c>
    </row>
    <row r="24" spans="1:17" ht="14.4" hidden="1" customHeight="1" x14ac:dyDescent="0.3">
      <c r="B24" s="84" t="s">
        <v>81</v>
      </c>
      <c r="C24" s="83">
        <f>C23*0.6</f>
        <v>1500</v>
      </c>
      <c r="E24" s="78">
        <f>C8</f>
        <v>0.45</v>
      </c>
      <c r="F24" s="83">
        <f>E24*C24</f>
        <v>675</v>
      </c>
      <c r="G24" s="78">
        <f>C8</f>
        <v>0.45</v>
      </c>
      <c r="H24" s="77">
        <f>G24*C24</f>
        <v>675</v>
      </c>
    </row>
    <row r="25" spans="1:17" ht="14.4" hidden="1" customHeight="1" x14ac:dyDescent="0.3">
      <c r="B25" s="84" t="s">
        <v>52</v>
      </c>
      <c r="C25" s="83">
        <f>C23-C24</f>
        <v>1000</v>
      </c>
      <c r="E25" s="78" t="s">
        <v>80</v>
      </c>
      <c r="F25" s="83">
        <f>E45</f>
        <v>-2550</v>
      </c>
      <c r="G25" s="78"/>
      <c r="H25" s="87">
        <f>H23-H24</f>
        <v>1600</v>
      </c>
    </row>
    <row r="26" spans="1:17" ht="14.4" hidden="1" customHeight="1" x14ac:dyDescent="0.3">
      <c r="F26" s="72"/>
    </row>
    <row r="27" spans="1:17" s="75" customFormat="1" ht="14.4" hidden="1" customHeight="1" x14ac:dyDescent="0.3">
      <c r="C27" s="86"/>
      <c r="E27" s="86"/>
      <c r="F27" s="86"/>
      <c r="G27" s="86"/>
      <c r="J27"/>
      <c r="K27"/>
      <c r="L27"/>
      <c r="M27"/>
      <c r="N27"/>
      <c r="O27"/>
      <c r="P27"/>
      <c r="Q27"/>
    </row>
    <row r="28" spans="1:17" s="75" customFormat="1" x14ac:dyDescent="0.3">
      <c r="A28" s="75" t="s">
        <v>79</v>
      </c>
      <c r="C28" s="86"/>
      <c r="E28" s="86"/>
      <c r="F28" s="86"/>
      <c r="G28" s="86"/>
      <c r="J28"/>
      <c r="K28"/>
      <c r="L28"/>
      <c r="M28"/>
      <c r="N28"/>
      <c r="O28"/>
      <c r="P28"/>
      <c r="Q28"/>
    </row>
    <row r="29" spans="1:17" s="75" customFormat="1" x14ac:dyDescent="0.3">
      <c r="B29" s="75" t="s">
        <v>75</v>
      </c>
      <c r="C29" s="86"/>
      <c r="D29" s="86"/>
      <c r="E29" s="86"/>
      <c r="G29" s="86"/>
      <c r="J29"/>
      <c r="K29"/>
      <c r="L29"/>
      <c r="M29"/>
      <c r="N29"/>
      <c r="O29"/>
      <c r="P29"/>
      <c r="Q29"/>
    </row>
    <row r="30" spans="1:17" x14ac:dyDescent="0.3">
      <c r="B30" s="84"/>
      <c r="C30" s="85">
        <v>2022</v>
      </c>
      <c r="D30" s="78" t="s">
        <v>78</v>
      </c>
      <c r="E30" s="85" t="s">
        <v>77</v>
      </c>
      <c r="G30" s="78"/>
      <c r="H30" s="85">
        <v>2022</v>
      </c>
    </row>
    <row r="31" spans="1:17" x14ac:dyDescent="0.3">
      <c r="B31" s="84" t="s">
        <v>74</v>
      </c>
      <c r="C31" s="78"/>
      <c r="D31" s="80"/>
      <c r="E31" s="80"/>
      <c r="G31" s="78"/>
      <c r="H31" s="84"/>
    </row>
    <row r="32" spans="1:17" x14ac:dyDescent="0.3">
      <c r="B32" s="84"/>
      <c r="C32" s="78"/>
      <c r="D32" s="80"/>
      <c r="E32" s="80"/>
      <c r="G32" s="78"/>
      <c r="H32" s="84"/>
    </row>
    <row r="33" spans="2:18" ht="35.4" customHeight="1" x14ac:dyDescent="0.3">
      <c r="B33" s="84" t="s">
        <v>73</v>
      </c>
      <c r="C33" s="83">
        <v>0</v>
      </c>
      <c r="D33" s="80">
        <f>C5</f>
        <v>0.9</v>
      </c>
      <c r="E33" s="79">
        <f>D33*C33</f>
        <v>0</v>
      </c>
      <c r="G33" s="78" t="s">
        <v>59</v>
      </c>
      <c r="H33" s="77" t="s">
        <v>72</v>
      </c>
    </row>
    <row r="34" spans="2:18" ht="15" customHeight="1" x14ac:dyDescent="0.3">
      <c r="B34" s="84" t="s">
        <v>71</v>
      </c>
      <c r="C34" s="83">
        <v>3000</v>
      </c>
      <c r="D34" s="80">
        <f>C9</f>
        <v>0.45</v>
      </c>
      <c r="E34" s="79">
        <f>D34*C34</f>
        <v>1350</v>
      </c>
      <c r="G34" s="78" t="s">
        <v>59</v>
      </c>
      <c r="H34" s="77" t="s">
        <v>70</v>
      </c>
    </row>
    <row r="35" spans="2:18" ht="15" customHeight="1" x14ac:dyDescent="0.3">
      <c r="B35" s="84" t="s">
        <v>69</v>
      </c>
      <c r="C35" s="83">
        <v>3000</v>
      </c>
      <c r="D35" s="80">
        <f>C7</f>
        <v>0.5</v>
      </c>
      <c r="E35" s="79">
        <f>D35*C35</f>
        <v>1500</v>
      </c>
      <c r="G35" s="78" t="s">
        <v>59</v>
      </c>
      <c r="H35" s="77" t="s">
        <v>68</v>
      </c>
    </row>
    <row r="36" spans="2:18" ht="15" customHeight="1" x14ac:dyDescent="0.3">
      <c r="B36" s="84" t="s">
        <v>67</v>
      </c>
      <c r="C36" s="83">
        <v>4000</v>
      </c>
      <c r="D36" s="80">
        <f>C9</f>
        <v>0.45</v>
      </c>
      <c r="E36" s="79">
        <f>D36*C36</f>
        <v>1800</v>
      </c>
      <c r="G36" s="78" t="s">
        <v>59</v>
      </c>
      <c r="H36" s="77" t="s">
        <v>66</v>
      </c>
    </row>
    <row r="37" spans="2:18" ht="15" customHeight="1" x14ac:dyDescent="0.3">
      <c r="B37" s="82" t="s">
        <v>65</v>
      </c>
      <c r="C37" s="81">
        <f>SUM(C33:C36)</f>
        <v>10000</v>
      </c>
      <c r="D37" s="80"/>
      <c r="E37" s="79">
        <f>SUM(E33:E36)</f>
        <v>4650</v>
      </c>
      <c r="G37" s="78"/>
      <c r="H37" s="77" t="s">
        <v>64</v>
      </c>
    </row>
    <row r="38" spans="2:18" ht="15" customHeight="1" x14ac:dyDescent="0.3">
      <c r="B38" s="84"/>
      <c r="C38" s="78"/>
      <c r="D38" s="80"/>
      <c r="E38" s="79"/>
      <c r="G38" s="78"/>
      <c r="H38" s="77"/>
    </row>
    <row r="39" spans="2:18" ht="15" customHeight="1" x14ac:dyDescent="0.3">
      <c r="B39" s="84" t="s">
        <v>63</v>
      </c>
      <c r="C39" s="78"/>
      <c r="D39" s="80"/>
      <c r="E39" s="79"/>
      <c r="G39" s="78"/>
      <c r="H39" s="77"/>
    </row>
    <row r="40" spans="2:18" ht="15" customHeight="1" x14ac:dyDescent="0.3">
      <c r="B40" s="84"/>
      <c r="C40" s="78"/>
      <c r="D40" s="80"/>
      <c r="E40" s="79"/>
      <c r="G40" s="78"/>
      <c r="H40" s="77"/>
    </row>
    <row r="41" spans="2:18" ht="15" customHeight="1" x14ac:dyDescent="0.3">
      <c r="B41" s="84" t="s">
        <v>62</v>
      </c>
      <c r="C41" s="83">
        <v>2000</v>
      </c>
      <c r="D41" s="80">
        <f>C9</f>
        <v>0.45</v>
      </c>
      <c r="E41" s="79">
        <f>D41*C41</f>
        <v>900</v>
      </c>
      <c r="G41" s="78" t="s">
        <v>59</v>
      </c>
      <c r="H41" s="77" t="s">
        <v>61</v>
      </c>
    </row>
    <row r="42" spans="2:18" ht="15" customHeight="1" x14ac:dyDescent="0.3">
      <c r="B42" s="84" t="s">
        <v>60</v>
      </c>
      <c r="C42" s="83">
        <v>0</v>
      </c>
      <c r="D42" s="80">
        <f>C9</f>
        <v>0.45</v>
      </c>
      <c r="E42" s="79">
        <f>D42*C42</f>
        <v>0</v>
      </c>
      <c r="G42" s="78" t="s">
        <v>59</v>
      </c>
      <c r="H42" s="77" t="s">
        <v>58</v>
      </c>
    </row>
    <row r="43" spans="2:18" ht="15" customHeight="1" x14ac:dyDescent="0.3">
      <c r="B43" s="82" t="s">
        <v>57</v>
      </c>
      <c r="C43" s="81">
        <f>SUM(C41:C42)</f>
        <v>2000</v>
      </c>
      <c r="D43" s="80"/>
      <c r="E43" s="79">
        <f>SUM(E41:E42)</f>
        <v>900</v>
      </c>
      <c r="G43" s="78"/>
      <c r="H43" s="77" t="s">
        <v>56</v>
      </c>
    </row>
    <row r="44" spans="2:18" ht="15" customHeight="1" x14ac:dyDescent="0.3">
      <c r="B44" s="84" t="s">
        <v>55</v>
      </c>
      <c r="C44" s="83">
        <f>C37-SUM(C41:C42,C45)</f>
        <v>7000</v>
      </c>
      <c r="D44" s="80">
        <f>C5</f>
        <v>0.9</v>
      </c>
      <c r="E44" s="79">
        <f>D44*C44</f>
        <v>6300</v>
      </c>
      <c r="G44" s="78" t="s">
        <v>54</v>
      </c>
      <c r="H44" s="77" t="s">
        <v>53</v>
      </c>
    </row>
    <row r="45" spans="2:18" ht="30" customHeight="1" x14ac:dyDescent="0.3">
      <c r="B45" s="84" t="s">
        <v>52</v>
      </c>
      <c r="C45" s="83">
        <f>C25</f>
        <v>1000</v>
      </c>
      <c r="D45" s="80" t="s">
        <v>51</v>
      </c>
      <c r="E45" s="79">
        <f>E47-E44</f>
        <v>-2550</v>
      </c>
      <c r="G45" s="78" t="s">
        <v>50</v>
      </c>
      <c r="H45" s="77" t="s">
        <v>49</v>
      </c>
    </row>
    <row r="46" spans="2:18" ht="15" customHeight="1" x14ac:dyDescent="0.3">
      <c r="B46" s="84"/>
      <c r="C46" s="83"/>
      <c r="D46" s="80"/>
      <c r="E46" s="79"/>
      <c r="G46" s="78" t="s">
        <v>48</v>
      </c>
      <c r="H46" s="77" t="s">
        <v>47</v>
      </c>
    </row>
    <row r="47" spans="2:18" x14ac:dyDescent="0.3">
      <c r="B47" s="82" t="s">
        <v>46</v>
      </c>
      <c r="C47" s="81">
        <f>SUM(C44:C45)</f>
        <v>8000</v>
      </c>
      <c r="D47" s="80"/>
      <c r="E47" s="79">
        <f>E48-E43</f>
        <v>3750</v>
      </c>
      <c r="G47" s="78"/>
      <c r="H47" s="77" t="s">
        <v>45</v>
      </c>
    </row>
    <row r="48" spans="2:18" ht="28.8" x14ac:dyDescent="0.3">
      <c r="B48" s="82" t="s">
        <v>44</v>
      </c>
      <c r="C48" s="81">
        <f>C43+C47</f>
        <v>10000</v>
      </c>
      <c r="D48" s="80"/>
      <c r="E48" s="79">
        <f>E37</f>
        <v>4650</v>
      </c>
      <c r="G48" s="78"/>
      <c r="H48" s="77" t="s">
        <v>43</v>
      </c>
      <c r="R48" s="76"/>
    </row>
    <row r="50" spans="1:17" x14ac:dyDescent="0.3">
      <c r="A50" t="s">
        <v>76</v>
      </c>
    </row>
    <row r="51" spans="1:17" s="75" customFormat="1" x14ac:dyDescent="0.3">
      <c r="B51" s="75" t="s">
        <v>75</v>
      </c>
      <c r="C51" s="86"/>
      <c r="D51" s="86"/>
      <c r="E51" s="86"/>
      <c r="G51" s="86"/>
      <c r="J51"/>
      <c r="K51"/>
      <c r="L51"/>
      <c r="M51"/>
      <c r="N51"/>
      <c r="O51"/>
      <c r="P51"/>
      <c r="Q51"/>
    </row>
    <row r="52" spans="1:17" x14ac:dyDescent="0.3">
      <c r="B52" s="84"/>
      <c r="C52" s="85">
        <v>2022</v>
      </c>
      <c r="D52" s="78"/>
      <c r="E52" s="85">
        <v>2022</v>
      </c>
      <c r="G52" s="78"/>
      <c r="H52" s="85">
        <v>2022</v>
      </c>
    </row>
    <row r="53" spans="1:17" x14ac:dyDescent="0.3">
      <c r="B53" s="84" t="s">
        <v>74</v>
      </c>
      <c r="C53" s="78"/>
      <c r="D53" s="80"/>
      <c r="E53" s="80"/>
      <c r="G53" s="78"/>
      <c r="H53" s="84"/>
    </row>
    <row r="54" spans="1:17" x14ac:dyDescent="0.3">
      <c r="B54" s="84"/>
      <c r="C54" s="78"/>
      <c r="D54" s="80"/>
      <c r="E54" s="80"/>
      <c r="G54" s="78"/>
      <c r="H54" s="84"/>
    </row>
    <row r="55" spans="1:17" ht="37.950000000000003" customHeight="1" x14ac:dyDescent="0.3">
      <c r="B55" s="84" t="s">
        <v>73</v>
      </c>
      <c r="C55" s="83">
        <v>20000</v>
      </c>
      <c r="D55" s="80">
        <f>C5</f>
        <v>0.9</v>
      </c>
      <c r="E55" s="79">
        <f>D55*C55</f>
        <v>18000</v>
      </c>
      <c r="G55" s="78" t="s">
        <v>59</v>
      </c>
      <c r="H55" s="77" t="s">
        <v>72</v>
      </c>
    </row>
    <row r="56" spans="1:17" ht="15" customHeight="1" x14ac:dyDescent="0.3">
      <c r="B56" s="84" t="s">
        <v>71</v>
      </c>
      <c r="C56" s="83">
        <v>3000</v>
      </c>
      <c r="D56" s="80">
        <f>C9</f>
        <v>0.45</v>
      </c>
      <c r="E56" s="79">
        <f>D56*C56</f>
        <v>1350</v>
      </c>
      <c r="G56" s="78" t="s">
        <v>59</v>
      </c>
      <c r="H56" s="77" t="s">
        <v>70</v>
      </c>
    </row>
    <row r="57" spans="1:17" ht="15" customHeight="1" x14ac:dyDescent="0.3">
      <c r="B57" s="84" t="s">
        <v>69</v>
      </c>
      <c r="C57" s="83">
        <v>3000</v>
      </c>
      <c r="D57" s="80">
        <f>C7</f>
        <v>0.5</v>
      </c>
      <c r="E57" s="79">
        <f>D57*C57</f>
        <v>1500</v>
      </c>
      <c r="G57" s="78" t="s">
        <v>59</v>
      </c>
      <c r="H57" s="77" t="s">
        <v>68</v>
      </c>
    </row>
    <row r="58" spans="1:17" ht="15" customHeight="1" x14ac:dyDescent="0.3">
      <c r="B58" s="84" t="s">
        <v>67</v>
      </c>
      <c r="C58" s="83">
        <v>4000</v>
      </c>
      <c r="D58" s="80">
        <f>C9</f>
        <v>0.45</v>
      </c>
      <c r="E58" s="79">
        <f>D58*C58</f>
        <v>1800</v>
      </c>
      <c r="G58" s="78" t="s">
        <v>59</v>
      </c>
      <c r="H58" s="77" t="s">
        <v>66</v>
      </c>
    </row>
    <row r="59" spans="1:17" ht="15" customHeight="1" x14ac:dyDescent="0.3">
      <c r="B59" s="82" t="s">
        <v>65</v>
      </c>
      <c r="C59" s="81">
        <f>SUM(C33:C36)</f>
        <v>10000</v>
      </c>
      <c r="D59" s="80"/>
      <c r="E59" s="79">
        <f>SUM(E55:E58)</f>
        <v>22650</v>
      </c>
      <c r="G59" s="78"/>
      <c r="H59" s="77" t="s">
        <v>64</v>
      </c>
    </row>
    <row r="60" spans="1:17" ht="15" customHeight="1" x14ac:dyDescent="0.3">
      <c r="B60" s="84"/>
      <c r="C60" s="78"/>
      <c r="D60" s="80"/>
      <c r="E60" s="79"/>
      <c r="G60" s="78"/>
      <c r="H60" s="77"/>
    </row>
    <row r="61" spans="1:17" ht="15" customHeight="1" x14ac:dyDescent="0.3">
      <c r="B61" s="84" t="s">
        <v>63</v>
      </c>
      <c r="C61" s="78"/>
      <c r="D61" s="80"/>
      <c r="E61" s="79"/>
      <c r="G61" s="78"/>
      <c r="H61" s="77"/>
    </row>
    <row r="62" spans="1:17" ht="15" customHeight="1" x14ac:dyDescent="0.3">
      <c r="B62" s="84" t="s">
        <v>62</v>
      </c>
      <c r="C62" s="83">
        <v>2000</v>
      </c>
      <c r="D62" s="80">
        <f>C9</f>
        <v>0.45</v>
      </c>
      <c r="E62" s="79">
        <f>D62*C62</f>
        <v>900</v>
      </c>
      <c r="G62" s="78" t="s">
        <v>59</v>
      </c>
      <c r="H62" s="77" t="s">
        <v>61</v>
      </c>
    </row>
    <row r="63" spans="1:17" ht="15" customHeight="1" x14ac:dyDescent="0.3">
      <c r="B63" s="84" t="s">
        <v>60</v>
      </c>
      <c r="C63" s="83">
        <v>20000</v>
      </c>
      <c r="D63" s="80">
        <f>C9</f>
        <v>0.45</v>
      </c>
      <c r="E63" s="79">
        <f>D63*C63</f>
        <v>9000</v>
      </c>
      <c r="G63" s="78" t="s">
        <v>59</v>
      </c>
      <c r="H63" s="77" t="s">
        <v>58</v>
      </c>
    </row>
    <row r="64" spans="1:17" ht="15" customHeight="1" x14ac:dyDescent="0.3">
      <c r="B64" s="82" t="s">
        <v>57</v>
      </c>
      <c r="C64" s="81">
        <f>SUM(C41:C42)</f>
        <v>2000</v>
      </c>
      <c r="D64" s="80"/>
      <c r="E64" s="79">
        <f>SUM(E62:E63)</f>
        <v>9900</v>
      </c>
      <c r="G64" s="78"/>
      <c r="H64" s="77" t="s">
        <v>56</v>
      </c>
    </row>
    <row r="65" spans="2:18" ht="15" customHeight="1" x14ac:dyDescent="0.3">
      <c r="B65" s="84" t="s">
        <v>55</v>
      </c>
      <c r="C65" s="83">
        <f>C37-SUM(C41:C42,C45)</f>
        <v>7000</v>
      </c>
      <c r="D65" s="80">
        <f>C5</f>
        <v>0.9</v>
      </c>
      <c r="E65" s="79">
        <f>D65*C65</f>
        <v>6300</v>
      </c>
      <c r="G65" s="78" t="s">
        <v>54</v>
      </c>
      <c r="H65" s="77" t="s">
        <v>53</v>
      </c>
    </row>
    <row r="66" spans="2:18" ht="30" customHeight="1" x14ac:dyDescent="0.3">
      <c r="B66" s="84" t="s">
        <v>52</v>
      </c>
      <c r="C66" s="83">
        <f>C25</f>
        <v>1000</v>
      </c>
      <c r="D66" s="80" t="s">
        <v>51</v>
      </c>
      <c r="E66" s="79">
        <f>E68-E65</f>
        <v>6450</v>
      </c>
      <c r="G66" s="78" t="s">
        <v>50</v>
      </c>
      <c r="H66" s="77" t="s">
        <v>49</v>
      </c>
    </row>
    <row r="67" spans="2:18" ht="15" customHeight="1" x14ac:dyDescent="0.3">
      <c r="B67" s="84"/>
      <c r="C67" s="83"/>
      <c r="D67" s="80"/>
      <c r="E67" s="79"/>
      <c r="G67" s="78" t="s">
        <v>48</v>
      </c>
      <c r="H67" s="77" t="s">
        <v>47</v>
      </c>
    </row>
    <row r="68" spans="2:18" ht="15" customHeight="1" x14ac:dyDescent="0.3">
      <c r="B68" s="82" t="s">
        <v>46</v>
      </c>
      <c r="C68" s="81">
        <f>SUM(C44:C45)</f>
        <v>8000</v>
      </c>
      <c r="D68" s="80"/>
      <c r="E68" s="79">
        <f>E69-E64</f>
        <v>12750</v>
      </c>
      <c r="G68" s="78"/>
      <c r="H68" s="77" t="s">
        <v>45</v>
      </c>
    </row>
    <row r="69" spans="2:18" ht="15" customHeight="1" x14ac:dyDescent="0.3">
      <c r="B69" s="82" t="s">
        <v>44</v>
      </c>
      <c r="C69" s="81">
        <f>C43+C47</f>
        <v>10000</v>
      </c>
      <c r="D69" s="80"/>
      <c r="E69" s="79">
        <f>E59</f>
        <v>22650</v>
      </c>
      <c r="G69" s="78"/>
      <c r="H69" s="77" t="s">
        <v>43</v>
      </c>
      <c r="R69" s="76"/>
    </row>
    <row r="72" spans="2:18" x14ac:dyDescent="0.3">
      <c r="B72" s="75" t="s">
        <v>42</v>
      </c>
    </row>
    <row r="73" spans="2:18" x14ac:dyDescent="0.3">
      <c r="B73" s="74" t="s">
        <v>41</v>
      </c>
      <c r="C73" s="73"/>
      <c r="D73" s="73"/>
      <c r="E73" s="73"/>
      <c r="F73" s="73"/>
      <c r="G73" s="73"/>
      <c r="H73" s="73"/>
      <c r="I73" s="73"/>
      <c r="J73" s="73"/>
    </row>
    <row r="74" spans="2:18" x14ac:dyDescent="0.3">
      <c r="B74" s="73"/>
      <c r="C74" s="73"/>
      <c r="D74" s="73"/>
      <c r="E74" s="73"/>
      <c r="F74" s="73"/>
      <c r="G74" s="73"/>
      <c r="H74" s="73"/>
      <c r="I74" s="73"/>
      <c r="J74" s="73"/>
    </row>
    <row r="75" spans="2:18" x14ac:dyDescent="0.3">
      <c r="B75" s="73"/>
      <c r="C75" s="73"/>
      <c r="D75" s="73"/>
      <c r="E75" s="73"/>
      <c r="F75" s="73"/>
      <c r="G75" s="73"/>
      <c r="H75" s="73"/>
      <c r="I75" s="73"/>
      <c r="J75" s="73"/>
    </row>
    <row r="76" spans="2:18" x14ac:dyDescent="0.3">
      <c r="B76" s="73"/>
      <c r="C76" s="73"/>
      <c r="D76" s="73"/>
      <c r="E76" s="73"/>
      <c r="F76" s="73"/>
      <c r="G76" s="73"/>
      <c r="H76" s="73"/>
      <c r="I76" s="73"/>
      <c r="J76" s="73"/>
    </row>
    <row r="77" spans="2:18" x14ac:dyDescent="0.3">
      <c r="B77" s="73"/>
      <c r="C77" s="73"/>
      <c r="D77" s="73"/>
      <c r="E77" s="73"/>
      <c r="F77" s="73"/>
      <c r="G77" s="73"/>
      <c r="H77" s="73"/>
      <c r="I77" s="73"/>
      <c r="J77" s="73"/>
    </row>
    <row r="78" spans="2:18" x14ac:dyDescent="0.3">
      <c r="B78" s="73"/>
      <c r="C78" s="73"/>
      <c r="D78" s="73"/>
      <c r="E78" s="73"/>
      <c r="F78" s="73"/>
      <c r="G78" s="73"/>
      <c r="H78" s="73"/>
      <c r="I78" s="73"/>
      <c r="J78" s="73"/>
    </row>
  </sheetData>
  <mergeCells count="2">
    <mergeCell ref="G12:H12"/>
    <mergeCell ref="B73:J7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32996-CDEB-4AB2-A872-0E13499CC590}">
  <sheetPr>
    <tabColor theme="9"/>
  </sheetPr>
  <dimension ref="B1:N36"/>
  <sheetViews>
    <sheetView tabSelected="1" workbookViewId="0">
      <selection activeCell="H9" sqref="H9"/>
    </sheetView>
  </sheetViews>
  <sheetFormatPr defaultColWidth="8.88671875" defaultRowHeight="14.4" x14ac:dyDescent="0.3"/>
  <cols>
    <col min="3" max="3" width="12.33203125" customWidth="1"/>
    <col min="4" max="4" width="13.6640625" customWidth="1"/>
    <col min="14" max="14" width="10.109375" bestFit="1" customWidth="1"/>
  </cols>
  <sheetData>
    <row r="1" spans="2:14" ht="15.6" x14ac:dyDescent="0.3">
      <c r="B1" s="1" t="s">
        <v>40</v>
      </c>
      <c r="N1" s="48" t="s">
        <v>39</v>
      </c>
    </row>
    <row r="3" spans="2:14" x14ac:dyDescent="0.3">
      <c r="B3" s="47" t="s">
        <v>38</v>
      </c>
      <c r="C3" s="3"/>
      <c r="D3" s="3"/>
      <c r="E3" s="3"/>
    </row>
    <row r="4" spans="2:14" ht="15" thickBot="1" x14ac:dyDescent="0.35">
      <c r="B4" s="47"/>
      <c r="C4" s="3"/>
      <c r="D4" s="3"/>
      <c r="E4" s="3"/>
    </row>
    <row r="5" spans="2:14" ht="15" thickBot="1" x14ac:dyDescent="0.35">
      <c r="B5" s="55"/>
      <c r="C5" s="56"/>
      <c r="D5" s="59" t="s">
        <v>37</v>
      </c>
      <c r="E5" s="60"/>
    </row>
    <row r="6" spans="2:14" ht="29.4" thickBot="1" x14ac:dyDescent="0.35">
      <c r="B6" s="57"/>
      <c r="C6" s="58"/>
      <c r="D6" s="46" t="s">
        <v>35</v>
      </c>
      <c r="E6" s="46" t="s">
        <v>34</v>
      </c>
    </row>
    <row r="7" spans="2:14" ht="16.2" thickBot="1" x14ac:dyDescent="0.35">
      <c r="B7" s="61" t="s">
        <v>36</v>
      </c>
      <c r="C7" s="46" t="s">
        <v>35</v>
      </c>
      <c r="D7" s="45">
        <v>5445</v>
      </c>
      <c r="E7" s="46">
        <v>433</v>
      </c>
      <c r="G7" s="43"/>
      <c r="H7" s="44"/>
      <c r="I7" s="42"/>
      <c r="J7" s="42"/>
    </row>
    <row r="8" spans="2:14" ht="16.2" thickBot="1" x14ac:dyDescent="0.35">
      <c r="B8" s="62"/>
      <c r="C8" s="46" t="s">
        <v>34</v>
      </c>
      <c r="D8" s="46">
        <v>907</v>
      </c>
      <c r="E8" s="45">
        <v>17899</v>
      </c>
      <c r="G8" s="44"/>
      <c r="H8" s="43"/>
      <c r="I8" s="42"/>
      <c r="J8" s="42"/>
    </row>
    <row r="10" spans="2:14" x14ac:dyDescent="0.3">
      <c r="B10" s="3" t="s">
        <v>33</v>
      </c>
    </row>
    <row r="11" spans="2:14" x14ac:dyDescent="0.3">
      <c r="B11" s="13" t="s">
        <v>31</v>
      </c>
      <c r="C11" s="41" t="s">
        <v>32</v>
      </c>
      <c r="D11" s="15"/>
      <c r="E11" s="15"/>
      <c r="F11" s="15"/>
      <c r="G11" s="15"/>
      <c r="H11" s="15"/>
      <c r="I11" s="15"/>
      <c r="J11" s="15"/>
      <c r="K11" s="15"/>
      <c r="L11" s="15"/>
      <c r="M11" s="16"/>
    </row>
    <row r="12" spans="2:14" x14ac:dyDescent="0.3">
      <c r="B12" s="18"/>
      <c r="C12" s="39"/>
      <c r="D12" s="20"/>
      <c r="E12" s="20"/>
      <c r="F12" s="20"/>
      <c r="G12" s="20"/>
      <c r="H12" s="20"/>
      <c r="I12" s="20"/>
      <c r="J12" s="20"/>
      <c r="K12" s="20"/>
      <c r="L12" s="20"/>
      <c r="M12" s="21"/>
    </row>
    <row r="13" spans="2:14" x14ac:dyDescent="0.3">
      <c r="B13" s="18"/>
      <c r="C13" s="20"/>
      <c r="D13" s="20"/>
      <c r="E13" s="20"/>
      <c r="F13" s="20"/>
      <c r="G13" s="20"/>
      <c r="H13" s="20"/>
      <c r="I13" s="20"/>
      <c r="J13" s="20"/>
      <c r="K13" s="20"/>
      <c r="L13" s="20"/>
      <c r="M13" s="21"/>
    </row>
    <row r="14" spans="2:14" x14ac:dyDescent="0.3">
      <c r="B14" s="18" t="s">
        <v>31</v>
      </c>
      <c r="C14" s="20">
        <f>D7/SUM(D7:D8)</f>
        <v>0.85721032745591941</v>
      </c>
      <c r="D14" s="20"/>
      <c r="E14" s="20"/>
      <c r="F14" s="20"/>
      <c r="G14" s="20"/>
      <c r="H14" s="20"/>
      <c r="I14" s="20"/>
      <c r="J14" s="20"/>
      <c r="K14" s="20"/>
      <c r="L14" s="20"/>
      <c r="M14" s="21"/>
    </row>
    <row r="15" spans="2:14" x14ac:dyDescent="0.3">
      <c r="B15" s="18"/>
      <c r="C15" s="20"/>
      <c r="D15" s="20"/>
      <c r="E15" s="20"/>
      <c r="F15" s="20"/>
      <c r="G15" s="20"/>
      <c r="H15" s="20"/>
      <c r="I15" s="20"/>
      <c r="J15" s="20"/>
      <c r="K15" s="20"/>
      <c r="L15" s="20"/>
      <c r="M15" s="21"/>
    </row>
    <row r="16" spans="2:14" x14ac:dyDescent="0.3">
      <c r="B16" s="18" t="s">
        <v>29</v>
      </c>
      <c r="C16" s="40" t="s">
        <v>30</v>
      </c>
      <c r="D16" s="20"/>
      <c r="E16" s="20"/>
      <c r="F16" s="20"/>
      <c r="G16" s="20"/>
      <c r="H16" s="20"/>
      <c r="I16" s="20"/>
      <c r="J16" s="20"/>
      <c r="K16" s="20"/>
      <c r="L16" s="20"/>
      <c r="M16" s="21"/>
    </row>
    <row r="17" spans="2:13" x14ac:dyDescent="0.3">
      <c r="B17" s="18"/>
      <c r="C17" s="39"/>
      <c r="D17" s="20"/>
      <c r="E17" s="20"/>
      <c r="F17" s="20"/>
      <c r="G17" s="20"/>
      <c r="H17" s="20"/>
      <c r="I17" s="20"/>
      <c r="J17" s="20"/>
      <c r="K17" s="20"/>
      <c r="L17" s="20"/>
      <c r="M17" s="21"/>
    </row>
    <row r="18" spans="2:13" x14ac:dyDescent="0.3">
      <c r="B18" s="18"/>
      <c r="C18" s="20"/>
      <c r="D18" s="20"/>
      <c r="E18" s="20"/>
      <c r="F18" s="20"/>
      <c r="G18" s="20"/>
      <c r="H18" s="20"/>
      <c r="I18" s="20"/>
      <c r="J18" s="20"/>
      <c r="K18" s="20"/>
      <c r="L18" s="20"/>
      <c r="M18" s="21"/>
    </row>
    <row r="19" spans="2:13" x14ac:dyDescent="0.3">
      <c r="B19" s="18" t="s">
        <v>29</v>
      </c>
      <c r="C19" s="20">
        <f>D7/SUM(D7:E7)</f>
        <v>0.9263354882613134</v>
      </c>
      <c r="D19" s="20"/>
      <c r="E19" s="20"/>
      <c r="F19" s="20"/>
      <c r="G19" s="20"/>
      <c r="H19" s="20"/>
      <c r="I19" s="20"/>
      <c r="J19" s="20"/>
      <c r="K19" s="20"/>
      <c r="L19" s="20"/>
      <c r="M19" s="21"/>
    </row>
    <row r="20" spans="2:13" x14ac:dyDescent="0.3">
      <c r="B20" s="18"/>
      <c r="C20" s="20"/>
      <c r="D20" s="20"/>
      <c r="E20" s="20"/>
      <c r="F20" s="20"/>
      <c r="G20" s="20"/>
      <c r="H20" s="20"/>
      <c r="I20" s="20"/>
      <c r="J20" s="20"/>
      <c r="K20" s="20"/>
      <c r="L20" s="20"/>
      <c r="M20" s="21"/>
    </row>
    <row r="21" spans="2:13" x14ac:dyDescent="0.3">
      <c r="B21" s="23"/>
      <c r="C21" s="25"/>
      <c r="D21" s="25"/>
      <c r="E21" s="25"/>
      <c r="F21" s="25"/>
      <c r="G21" s="25"/>
      <c r="H21" s="25"/>
      <c r="I21" s="25"/>
      <c r="J21" s="25"/>
      <c r="K21" s="25"/>
      <c r="L21" s="25"/>
      <c r="M21" s="26"/>
    </row>
    <row r="23" spans="2:13" x14ac:dyDescent="0.3">
      <c r="B23" s="3" t="s">
        <v>28</v>
      </c>
    </row>
    <row r="24" spans="2:13" x14ac:dyDescent="0.3">
      <c r="B24" s="63" t="s">
        <v>27</v>
      </c>
      <c r="C24" s="64"/>
      <c r="D24" s="64"/>
      <c r="E24" s="64"/>
      <c r="F24" s="64"/>
      <c r="G24" s="64"/>
      <c r="H24" s="64"/>
      <c r="I24" s="64"/>
      <c r="J24" s="64"/>
      <c r="K24" s="64"/>
      <c r="L24" s="64"/>
      <c r="M24" s="65"/>
    </row>
    <row r="25" spans="2:13" x14ac:dyDescent="0.3">
      <c r="B25" s="66"/>
      <c r="C25" s="67"/>
      <c r="D25" s="67"/>
      <c r="E25" s="67"/>
      <c r="F25" s="67"/>
      <c r="G25" s="67"/>
      <c r="H25" s="67"/>
      <c r="I25" s="67"/>
      <c r="J25" s="67"/>
      <c r="K25" s="67"/>
      <c r="L25" s="67"/>
      <c r="M25" s="68"/>
    </row>
    <row r="26" spans="2:13" x14ac:dyDescent="0.3">
      <c r="B26" s="66"/>
      <c r="C26" s="67"/>
      <c r="D26" s="67"/>
      <c r="E26" s="67"/>
      <c r="F26" s="67"/>
      <c r="G26" s="67"/>
      <c r="H26" s="67"/>
      <c r="I26" s="67"/>
      <c r="J26" s="67"/>
      <c r="K26" s="67"/>
      <c r="L26" s="67"/>
      <c r="M26" s="68"/>
    </row>
    <row r="27" spans="2:13" x14ac:dyDescent="0.3">
      <c r="B27" s="66"/>
      <c r="C27" s="67"/>
      <c r="D27" s="67"/>
      <c r="E27" s="67"/>
      <c r="F27" s="67"/>
      <c r="G27" s="67"/>
      <c r="H27" s="67"/>
      <c r="I27" s="67"/>
      <c r="J27" s="67"/>
      <c r="K27" s="67"/>
      <c r="L27" s="67"/>
      <c r="M27" s="68"/>
    </row>
    <row r="28" spans="2:13" x14ac:dyDescent="0.3">
      <c r="B28" s="66"/>
      <c r="C28" s="67"/>
      <c r="D28" s="67"/>
      <c r="E28" s="67"/>
      <c r="F28" s="67"/>
      <c r="G28" s="67"/>
      <c r="H28" s="67"/>
      <c r="I28" s="67"/>
      <c r="J28" s="67"/>
      <c r="K28" s="67"/>
      <c r="L28" s="67"/>
      <c r="M28" s="68"/>
    </row>
    <row r="29" spans="2:13" x14ac:dyDescent="0.3">
      <c r="B29" s="66"/>
      <c r="C29" s="67"/>
      <c r="D29" s="67"/>
      <c r="E29" s="67"/>
      <c r="F29" s="67"/>
      <c r="G29" s="67"/>
      <c r="H29" s="67"/>
      <c r="I29" s="67"/>
      <c r="J29" s="67"/>
      <c r="K29" s="67"/>
      <c r="L29" s="67"/>
      <c r="M29" s="68"/>
    </row>
    <row r="30" spans="2:13" x14ac:dyDescent="0.3">
      <c r="B30" s="66"/>
      <c r="C30" s="67"/>
      <c r="D30" s="67"/>
      <c r="E30" s="67"/>
      <c r="F30" s="67"/>
      <c r="G30" s="67"/>
      <c r="H30" s="67"/>
      <c r="I30" s="67"/>
      <c r="J30" s="67"/>
      <c r="K30" s="67"/>
      <c r="L30" s="67"/>
      <c r="M30" s="68"/>
    </row>
    <row r="31" spans="2:13" x14ac:dyDescent="0.3">
      <c r="B31" s="66"/>
      <c r="C31" s="67"/>
      <c r="D31" s="67"/>
      <c r="E31" s="67"/>
      <c r="F31" s="67"/>
      <c r="G31" s="67"/>
      <c r="H31" s="67"/>
      <c r="I31" s="67"/>
      <c r="J31" s="67"/>
      <c r="K31" s="67"/>
      <c r="L31" s="67"/>
      <c r="M31" s="68"/>
    </row>
    <row r="32" spans="2:13" x14ac:dyDescent="0.3">
      <c r="B32" s="66"/>
      <c r="C32" s="67"/>
      <c r="D32" s="67"/>
      <c r="E32" s="67"/>
      <c r="F32" s="67"/>
      <c r="G32" s="67"/>
      <c r="H32" s="67"/>
      <c r="I32" s="67"/>
      <c r="J32" s="67"/>
      <c r="K32" s="67"/>
      <c r="L32" s="67"/>
      <c r="M32" s="68"/>
    </row>
    <row r="33" spans="2:13" x14ac:dyDescent="0.3">
      <c r="B33" s="66"/>
      <c r="C33" s="67"/>
      <c r="D33" s="67"/>
      <c r="E33" s="67"/>
      <c r="F33" s="67"/>
      <c r="G33" s="67"/>
      <c r="H33" s="67"/>
      <c r="I33" s="67"/>
      <c r="J33" s="67"/>
      <c r="K33" s="67"/>
      <c r="L33" s="67"/>
      <c r="M33" s="68"/>
    </row>
    <row r="34" spans="2:13" x14ac:dyDescent="0.3">
      <c r="B34" s="66"/>
      <c r="C34" s="67"/>
      <c r="D34" s="67"/>
      <c r="E34" s="67"/>
      <c r="F34" s="67"/>
      <c r="G34" s="67"/>
      <c r="H34" s="67"/>
      <c r="I34" s="67"/>
      <c r="J34" s="67"/>
      <c r="K34" s="67"/>
      <c r="L34" s="67"/>
      <c r="M34" s="68"/>
    </row>
    <row r="35" spans="2:13" x14ac:dyDescent="0.3">
      <c r="B35" s="66"/>
      <c r="C35" s="67"/>
      <c r="D35" s="67"/>
      <c r="E35" s="67"/>
      <c r="F35" s="67"/>
      <c r="G35" s="67"/>
      <c r="H35" s="67"/>
      <c r="I35" s="67"/>
      <c r="J35" s="67"/>
      <c r="K35" s="67"/>
      <c r="L35" s="67"/>
      <c r="M35" s="68"/>
    </row>
    <row r="36" spans="2:13" x14ac:dyDescent="0.3">
      <c r="B36" s="69"/>
      <c r="C36" s="70"/>
      <c r="D36" s="70"/>
      <c r="E36" s="70"/>
      <c r="F36" s="70"/>
      <c r="G36" s="70"/>
      <c r="H36" s="70"/>
      <c r="I36" s="70"/>
      <c r="J36" s="70"/>
      <c r="K36" s="70"/>
      <c r="L36" s="70"/>
      <c r="M36" s="71"/>
    </row>
  </sheetData>
  <mergeCells count="4">
    <mergeCell ref="B5:C6"/>
    <mergeCell ref="D5:E5"/>
    <mergeCell ref="B7:B8"/>
    <mergeCell ref="B24:M36"/>
  </mergeCells>
  <hyperlinks>
    <hyperlink ref="N1" location="'Navigation &amp; Instructions'!A1" display="Navigation" xr:uid="{6841E226-0996-4475-AA81-34BF34A3FE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Q4_c</vt:lpstr>
      <vt:lpstr>Fall 6_Calculations</vt:lpstr>
      <vt:lpstr>Q7_b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Mertinz</dc:creator>
  <cp:lastModifiedBy>Mark Dulceak</cp:lastModifiedBy>
  <dcterms:created xsi:type="dcterms:W3CDTF">2023-12-08T19:18:39Z</dcterms:created>
  <dcterms:modified xsi:type="dcterms:W3CDTF">2024-01-26T20:02:22Z</dcterms:modified>
</cp:coreProperties>
</file>