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2 solutions\"/>
    </mc:Choice>
  </mc:AlternateContent>
  <xr:revisionPtr revIDLastSave="0" documentId="8_{C615BE5A-B9BE-443E-8934-61059B5D8A1C}" xr6:coauthVersionLast="47" xr6:coauthVersionMax="47" xr10:uidLastSave="{00000000-0000-0000-0000-000000000000}"/>
  <bookViews>
    <workbookView xWindow="31440" yWindow="405" windowWidth="17280" windowHeight="8970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(a)(i)(ii)" sheetId="53" state="hidden" r:id="rId4"/>
    <sheet name="Q6(b)(i)(ii)(iii)" sheetId="54" state="hidden" r:id="rId5"/>
    <sheet name="Case Study Exhibits --&gt;" sheetId="29" state="hidden" r:id="rId6"/>
    <sheet name="Big Ben Inc St 1.5 " sheetId="55" state="hidden" r:id="rId7"/>
    <sheet name="Big Ben BS 1.5" sheetId="56" state="hidden" r:id="rId8"/>
    <sheet name="Lyon Sect 2.11 &amp; 3.4" sheetId="57" state="hidden" r:id="rId9"/>
    <sheet name="SLIC 3.4" sheetId="58" state="hidden" r:id="rId10"/>
    <sheet name="AHA 3.4" sheetId="59" state="hidden" r:id="rId11"/>
    <sheet name="Pryde 3.4" sheetId="60" state="hidden" r:id="rId12"/>
  </sheets>
  <externalReferences>
    <externalReference r:id="rId13"/>
    <externalReference r:id="rId14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52" l="1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1" i="52"/>
  <c r="C72" i="52"/>
  <c r="C73" i="52"/>
  <c r="C74" i="52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0" i="52"/>
  <c r="E88" i="51"/>
  <c r="J88" i="51" s="1"/>
  <c r="N88" i="51" s="1"/>
  <c r="E71" i="51"/>
  <c r="J71" i="51" s="1"/>
  <c r="N71" i="51" s="1"/>
  <c r="E54" i="51"/>
  <c r="K54" i="51" s="1"/>
  <c r="O54" i="51" s="1"/>
  <c r="E37" i="51"/>
  <c r="K37" i="51" s="1"/>
  <c r="O37" i="51" s="1"/>
  <c r="E21" i="51"/>
  <c r="E20" i="51"/>
  <c r="N97" i="51"/>
  <c r="N87" i="51"/>
  <c r="N80" i="51"/>
  <c r="N70" i="51"/>
  <c r="N63" i="51"/>
  <c r="N54" i="51"/>
  <c r="N53" i="51"/>
  <c r="N46" i="51"/>
  <c r="N36" i="51"/>
  <c r="N29" i="51"/>
  <c r="N19" i="51"/>
  <c r="M97" i="51"/>
  <c r="M96" i="51"/>
  <c r="M95" i="51"/>
  <c r="M94" i="51"/>
  <c r="M93" i="51"/>
  <c r="M92" i="51"/>
  <c r="M91" i="51"/>
  <c r="M90" i="51"/>
  <c r="M89" i="51"/>
  <c r="M88" i="51"/>
  <c r="M80" i="51"/>
  <c r="M79" i="51"/>
  <c r="M78" i="51"/>
  <c r="M77" i="51"/>
  <c r="M76" i="51"/>
  <c r="M75" i="51"/>
  <c r="M74" i="51"/>
  <c r="M73" i="51"/>
  <c r="M72" i="51"/>
  <c r="M71" i="51"/>
  <c r="M63" i="51"/>
  <c r="M62" i="51"/>
  <c r="M61" i="51"/>
  <c r="M60" i="51"/>
  <c r="M59" i="51"/>
  <c r="M58" i="51"/>
  <c r="M57" i="51"/>
  <c r="M56" i="51"/>
  <c r="M55" i="51"/>
  <c r="M54" i="51"/>
  <c r="M46" i="51"/>
  <c r="M45" i="51"/>
  <c r="M44" i="51"/>
  <c r="M43" i="51"/>
  <c r="M42" i="51"/>
  <c r="M41" i="51"/>
  <c r="M40" i="51"/>
  <c r="M39" i="51"/>
  <c r="M38" i="51"/>
  <c r="M37" i="51"/>
  <c r="M21" i="51"/>
  <c r="M22" i="51"/>
  <c r="M23" i="51"/>
  <c r="M24" i="51"/>
  <c r="M25" i="51"/>
  <c r="M26" i="51"/>
  <c r="M27" i="51"/>
  <c r="M28" i="51"/>
  <c r="M29" i="51"/>
  <c r="M20" i="51"/>
  <c r="J87" i="51"/>
  <c r="J70" i="51"/>
  <c r="J54" i="51"/>
  <c r="J53" i="51"/>
  <c r="J36" i="51"/>
  <c r="J19" i="51"/>
  <c r="H88" i="51"/>
  <c r="H89" i="51" s="1"/>
  <c r="H90" i="51" s="1"/>
  <c r="H91" i="51" s="1"/>
  <c r="H92" i="51" s="1"/>
  <c r="H93" i="51" s="1"/>
  <c r="H94" i="51" s="1"/>
  <c r="H95" i="51" s="1"/>
  <c r="H96" i="51" s="1"/>
  <c r="H97" i="51" s="1"/>
  <c r="H71" i="51"/>
  <c r="H72" i="51" s="1"/>
  <c r="H73" i="51" s="1"/>
  <c r="H74" i="51" s="1"/>
  <c r="H75" i="51" s="1"/>
  <c r="H76" i="51" s="1"/>
  <c r="H77" i="51" s="1"/>
  <c r="H78" i="51" s="1"/>
  <c r="H79" i="51" s="1"/>
  <c r="H80" i="51" s="1"/>
  <c r="H54" i="51"/>
  <c r="H55" i="51" s="1"/>
  <c r="H56" i="51" s="1"/>
  <c r="H57" i="51" s="1"/>
  <c r="H37" i="51"/>
  <c r="H38" i="51" s="1"/>
  <c r="H39" i="51" s="1"/>
  <c r="H21" i="51"/>
  <c r="H22" i="51" s="1"/>
  <c r="H23" i="51" s="1"/>
  <c r="H24" i="51" s="1"/>
  <c r="H25" i="51" s="1"/>
  <c r="H26" i="51" s="1"/>
  <c r="H27" i="51" s="1"/>
  <c r="H28" i="51" s="1"/>
  <c r="H29" i="51" s="1"/>
  <c r="H20" i="51"/>
  <c r="D97" i="51"/>
  <c r="D96" i="51"/>
  <c r="D95" i="51"/>
  <c r="D94" i="51"/>
  <c r="D93" i="51"/>
  <c r="D92" i="51"/>
  <c r="D91" i="51"/>
  <c r="D90" i="51"/>
  <c r="D89" i="51"/>
  <c r="D88" i="51"/>
  <c r="D80" i="51"/>
  <c r="D79" i="51"/>
  <c r="D78" i="51"/>
  <c r="D77" i="51"/>
  <c r="D76" i="51"/>
  <c r="D75" i="51"/>
  <c r="D74" i="51"/>
  <c r="D73" i="51"/>
  <c r="D72" i="51"/>
  <c r="D71" i="51"/>
  <c r="D63" i="51"/>
  <c r="D62" i="51"/>
  <c r="D61" i="51"/>
  <c r="D60" i="51"/>
  <c r="D59" i="51"/>
  <c r="D58" i="51"/>
  <c r="D57" i="51"/>
  <c r="D56" i="51"/>
  <c r="D55" i="51"/>
  <c r="D54" i="51"/>
  <c r="D46" i="51"/>
  <c r="D45" i="51"/>
  <c r="D44" i="51"/>
  <c r="D43" i="51"/>
  <c r="D42" i="51"/>
  <c r="D41" i="51"/>
  <c r="D40" i="51"/>
  <c r="D39" i="51"/>
  <c r="D38" i="51"/>
  <c r="D37" i="51"/>
  <c r="D21" i="51"/>
  <c r="D22" i="51"/>
  <c r="D23" i="51"/>
  <c r="D24" i="51"/>
  <c r="D25" i="51"/>
  <c r="D26" i="51"/>
  <c r="D27" i="51"/>
  <c r="D28" i="51"/>
  <c r="D29" i="51"/>
  <c r="D20" i="51"/>
  <c r="C97" i="51"/>
  <c r="C96" i="51"/>
  <c r="C95" i="51"/>
  <c r="C94" i="51"/>
  <c r="C93" i="51"/>
  <c r="C92" i="51"/>
  <c r="C91" i="51"/>
  <c r="C90" i="51"/>
  <c r="C89" i="51"/>
  <c r="C88" i="51"/>
  <c r="C80" i="51"/>
  <c r="C79" i="51"/>
  <c r="C78" i="51"/>
  <c r="C77" i="51"/>
  <c r="C76" i="51"/>
  <c r="C75" i="51"/>
  <c r="C74" i="51"/>
  <c r="C73" i="51"/>
  <c r="C72" i="51"/>
  <c r="C71" i="51"/>
  <c r="C63" i="51"/>
  <c r="C62" i="51"/>
  <c r="C61" i="51"/>
  <c r="C60" i="51"/>
  <c r="C59" i="51"/>
  <c r="C58" i="51"/>
  <c r="C57" i="51"/>
  <c r="C56" i="51"/>
  <c r="C55" i="51"/>
  <c r="C54" i="51"/>
  <c r="C46" i="51"/>
  <c r="C45" i="51"/>
  <c r="C44" i="51"/>
  <c r="C43" i="51"/>
  <c r="C42" i="51"/>
  <c r="C41" i="51"/>
  <c r="C40" i="51"/>
  <c r="C39" i="51"/>
  <c r="C38" i="51"/>
  <c r="C37" i="51"/>
  <c r="C21" i="51"/>
  <c r="C22" i="51"/>
  <c r="C23" i="51"/>
  <c r="C24" i="51"/>
  <c r="C25" i="51"/>
  <c r="C26" i="51"/>
  <c r="C27" i="51"/>
  <c r="C28" i="51"/>
  <c r="C29" i="51"/>
  <c r="C20" i="51"/>
  <c r="A13" i="54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F97" i="51"/>
  <c r="F96" i="51"/>
  <c r="F95" i="51"/>
  <c r="F94" i="51"/>
  <c r="F93" i="51"/>
  <c r="F92" i="51"/>
  <c r="F91" i="51"/>
  <c r="G90" i="51"/>
  <c r="F90" i="51"/>
  <c r="F89" i="51"/>
  <c r="A89" i="51"/>
  <c r="A90" i="51" s="1"/>
  <c r="A91" i="51" s="1"/>
  <c r="A92" i="51" s="1"/>
  <c r="A93" i="51" s="1"/>
  <c r="A94" i="51" s="1"/>
  <c r="A95" i="51" s="1"/>
  <c r="A96" i="51" s="1"/>
  <c r="A97" i="51" s="1"/>
  <c r="F88" i="51"/>
  <c r="I88" i="51" s="1"/>
  <c r="E87" i="51"/>
  <c r="F80" i="51"/>
  <c r="F79" i="51"/>
  <c r="F78" i="51"/>
  <c r="F77" i="51"/>
  <c r="F76" i="51"/>
  <c r="F75" i="51"/>
  <c r="F74" i="51"/>
  <c r="F73" i="5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G63" i="51"/>
  <c r="F63" i="51"/>
  <c r="F62" i="51"/>
  <c r="F61" i="51"/>
  <c r="G61" i="51" s="1"/>
  <c r="F60" i="51"/>
  <c r="G59" i="51"/>
  <c r="F59" i="51"/>
  <c r="G58" i="51"/>
  <c r="F58" i="51"/>
  <c r="F57" i="51"/>
  <c r="F56" i="51"/>
  <c r="F55" i="51"/>
  <c r="I55" i="51" s="1"/>
  <c r="A55" i="51"/>
  <c r="A56" i="51" s="1"/>
  <c r="A57" i="51" s="1"/>
  <c r="A58" i="51" s="1"/>
  <c r="A59" i="51" s="1"/>
  <c r="A60" i="51" s="1"/>
  <c r="A61" i="51" s="1"/>
  <c r="A62" i="51" s="1"/>
  <c r="A63" i="51" s="1"/>
  <c r="G54" i="51"/>
  <c r="F54" i="51"/>
  <c r="I54" i="51" s="1"/>
  <c r="E53" i="5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F38" i="51"/>
  <c r="G38" i="51" s="1"/>
  <c r="A38" i="51"/>
  <c r="F37" i="51"/>
  <c r="G37" i="51" s="1"/>
  <c r="E36" i="51"/>
  <c r="F29" i="51"/>
  <c r="F28" i="51"/>
  <c r="F27" i="51"/>
  <c r="F26" i="51"/>
  <c r="F25" i="51"/>
  <c r="F24" i="51"/>
  <c r="F23" i="51"/>
  <c r="F22" i="5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K88" i="51" l="1"/>
  <c r="O88" i="51" s="1"/>
  <c r="E89" i="51"/>
  <c r="K71" i="51"/>
  <c r="O71" i="51" s="1"/>
  <c r="E72" i="51"/>
  <c r="E55" i="51"/>
  <c r="J37" i="51"/>
  <c r="N37" i="51" s="1"/>
  <c r="I93" i="51"/>
  <c r="I92" i="51"/>
  <c r="I90" i="51"/>
  <c r="I95" i="51"/>
  <c r="I91" i="51"/>
  <c r="I94" i="51"/>
  <c r="I96" i="51"/>
  <c r="I97" i="51"/>
  <c r="I89" i="51"/>
  <c r="I76" i="51"/>
  <c r="I73" i="51"/>
  <c r="I78" i="51"/>
  <c r="I74" i="51"/>
  <c r="I75" i="51"/>
  <c r="I77" i="51"/>
  <c r="I79" i="51"/>
  <c r="I80" i="51"/>
  <c r="H58" i="51"/>
  <c r="H59" i="51" s="1"/>
  <c r="H60" i="51" s="1"/>
  <c r="H61" i="51" s="1"/>
  <c r="H62" i="51" s="1"/>
  <c r="I58" i="51"/>
  <c r="I56" i="51"/>
  <c r="I57" i="51"/>
  <c r="I40" i="51"/>
  <c r="H40" i="51"/>
  <c r="I29" i="51"/>
  <c r="I22" i="51"/>
  <c r="I24" i="51"/>
  <c r="I23" i="51"/>
  <c r="I26" i="51"/>
  <c r="I28" i="51"/>
  <c r="I25" i="51"/>
  <c r="I27" i="51"/>
  <c r="G92" i="51"/>
  <c r="G56" i="51"/>
  <c r="I61" i="51"/>
  <c r="G94" i="51"/>
  <c r="G62" i="51"/>
  <c r="G57" i="51"/>
  <c r="G60" i="51"/>
  <c r="G55" i="51"/>
  <c r="I37" i="51"/>
  <c r="I38" i="51"/>
  <c r="G96" i="51"/>
  <c r="I39" i="51"/>
  <c r="G88" i="51"/>
  <c r="G71" i="5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  <c r="K89" i="51" l="1"/>
  <c r="O89" i="51" s="1"/>
  <c r="J89" i="51"/>
  <c r="N89" i="51" s="1"/>
  <c r="J72" i="51"/>
  <c r="N72" i="51" s="1"/>
  <c r="E73" i="51"/>
  <c r="K72" i="51"/>
  <c r="O72" i="51" s="1"/>
  <c r="K55" i="51"/>
  <c r="O55" i="51" s="1"/>
  <c r="J55" i="51"/>
  <c r="N55" i="51" s="1"/>
  <c r="E38" i="51"/>
  <c r="I62" i="51"/>
  <c r="I60" i="51"/>
  <c r="I59" i="51"/>
  <c r="H63" i="51"/>
  <c r="I63" i="51"/>
  <c r="I41" i="51"/>
  <c r="H41" i="51"/>
  <c r="E90" i="51" l="1"/>
  <c r="J73" i="51"/>
  <c r="N73" i="51" s="1"/>
  <c r="E74" i="51"/>
  <c r="K73" i="51"/>
  <c r="O73" i="51" s="1"/>
  <c r="E56" i="51"/>
  <c r="K38" i="51"/>
  <c r="O38" i="51" s="1"/>
  <c r="J38" i="51"/>
  <c r="N38" i="51" s="1"/>
  <c r="E39" i="51"/>
  <c r="H42" i="51"/>
  <c r="I42" i="51"/>
  <c r="K90" i="51" l="1"/>
  <c r="O90" i="51" s="1"/>
  <c r="J90" i="51"/>
  <c r="N90" i="51" s="1"/>
  <c r="K74" i="51"/>
  <c r="O74" i="51" s="1"/>
  <c r="J74" i="51"/>
  <c r="N74" i="51" s="1"/>
  <c r="K56" i="51"/>
  <c r="O56" i="51" s="1"/>
  <c r="J56" i="51"/>
  <c r="N56" i="51" s="1"/>
  <c r="K39" i="51"/>
  <c r="O39" i="51" s="1"/>
  <c r="J39" i="51"/>
  <c r="N39" i="51" s="1"/>
  <c r="E40" i="51"/>
  <c r="H43" i="51"/>
  <c r="I43" i="51"/>
  <c r="E91" i="51" l="1"/>
  <c r="E75" i="51"/>
  <c r="E57" i="51"/>
  <c r="K40" i="51"/>
  <c r="O40" i="51" s="1"/>
  <c r="J40" i="51"/>
  <c r="N40" i="51" s="1"/>
  <c r="E41" i="51"/>
  <c r="H44" i="51"/>
  <c r="I44" i="51"/>
  <c r="K91" i="51" l="1"/>
  <c r="O91" i="51" s="1"/>
  <c r="J91" i="51"/>
  <c r="N91" i="51" s="1"/>
  <c r="J75" i="51"/>
  <c r="N75" i="51" s="1"/>
  <c r="E76" i="51"/>
  <c r="K75" i="51"/>
  <c r="O75" i="51" s="1"/>
  <c r="K57" i="51"/>
  <c r="O57" i="51" s="1"/>
  <c r="J57" i="51"/>
  <c r="N57" i="51" s="1"/>
  <c r="J41" i="51"/>
  <c r="N41" i="51" s="1"/>
  <c r="K41" i="51"/>
  <c r="O41" i="51" s="1"/>
  <c r="H45" i="51"/>
  <c r="I45" i="51"/>
  <c r="E92" i="51" l="1"/>
  <c r="K76" i="51"/>
  <c r="O76" i="51" s="1"/>
  <c r="J76" i="51"/>
  <c r="N76" i="51" s="1"/>
  <c r="E58" i="51"/>
  <c r="E42" i="51"/>
  <c r="H46" i="51"/>
  <c r="I46" i="51"/>
  <c r="K20" i="51"/>
  <c r="O20" i="51" s="1"/>
  <c r="J20" i="51"/>
  <c r="K92" i="51" l="1"/>
  <c r="O92" i="51" s="1"/>
  <c r="J92" i="51"/>
  <c r="N92" i="51" s="1"/>
  <c r="E77" i="51"/>
  <c r="K58" i="51"/>
  <c r="O58" i="51" s="1"/>
  <c r="J58" i="51"/>
  <c r="N58" i="51" s="1"/>
  <c r="E59" i="51"/>
  <c r="K42" i="51"/>
  <c r="O42" i="51" s="1"/>
  <c r="J42" i="51"/>
  <c r="N42" i="51" s="1"/>
  <c r="N20" i="51"/>
  <c r="K21" i="51"/>
  <c r="O21" i="51" s="1"/>
  <c r="J21" i="51"/>
  <c r="E22" i="51" s="1"/>
  <c r="E93" i="51" l="1"/>
  <c r="K77" i="51"/>
  <c r="O77" i="51" s="1"/>
  <c r="J77" i="51"/>
  <c r="N77" i="51" s="1"/>
  <c r="K59" i="51"/>
  <c r="O59" i="51" s="1"/>
  <c r="J59" i="51"/>
  <c r="N59" i="51" s="1"/>
  <c r="E43" i="51"/>
  <c r="N21" i="51"/>
  <c r="K93" i="51" l="1"/>
  <c r="O93" i="51" s="1"/>
  <c r="J93" i="51"/>
  <c r="N93" i="51" s="1"/>
  <c r="E78" i="51"/>
  <c r="E60" i="51"/>
  <c r="K43" i="51"/>
  <c r="O43" i="51" s="1"/>
  <c r="J43" i="51"/>
  <c r="N43" i="51" s="1"/>
  <c r="K22" i="51"/>
  <c r="O22" i="51" s="1"/>
  <c r="J22" i="51"/>
  <c r="E23" i="51" s="1"/>
  <c r="E94" i="51" l="1"/>
  <c r="K78" i="51"/>
  <c r="O78" i="51" s="1"/>
  <c r="J78" i="51"/>
  <c r="N78" i="51" s="1"/>
  <c r="K60" i="51"/>
  <c r="O60" i="51" s="1"/>
  <c r="J60" i="51"/>
  <c r="N60" i="51" s="1"/>
  <c r="E44" i="51"/>
  <c r="N22" i="51"/>
  <c r="K94" i="51" l="1"/>
  <c r="O94" i="51" s="1"/>
  <c r="J94" i="51"/>
  <c r="N94" i="51" s="1"/>
  <c r="E79" i="51"/>
  <c r="E61" i="51"/>
  <c r="J44" i="51"/>
  <c r="N44" i="51" s="1"/>
  <c r="K44" i="51"/>
  <c r="O44" i="51" s="1"/>
  <c r="K23" i="51"/>
  <c r="O23" i="51" s="1"/>
  <c r="J23" i="51"/>
  <c r="E24" i="51" s="1"/>
  <c r="E95" i="51" l="1"/>
  <c r="K79" i="51"/>
  <c r="O79" i="51" s="1"/>
  <c r="J79" i="51"/>
  <c r="N79" i="51" s="1"/>
  <c r="K61" i="51"/>
  <c r="O61" i="51" s="1"/>
  <c r="J61" i="51"/>
  <c r="N61" i="51" s="1"/>
  <c r="E45" i="51"/>
  <c r="N23" i="51"/>
  <c r="K95" i="51" l="1"/>
  <c r="O95" i="51" s="1"/>
  <c r="J95" i="51"/>
  <c r="N95" i="51" s="1"/>
  <c r="E80" i="51"/>
  <c r="E62" i="51"/>
  <c r="K45" i="51"/>
  <c r="O45" i="51" s="1"/>
  <c r="J45" i="51"/>
  <c r="N45" i="51" s="1"/>
  <c r="K24" i="51"/>
  <c r="O24" i="51" s="1"/>
  <c r="J24" i="51"/>
  <c r="E25" i="51" s="1"/>
  <c r="E96" i="51" l="1"/>
  <c r="L80" i="51"/>
  <c r="P80" i="51" s="1"/>
  <c r="B82" i="51" s="1"/>
  <c r="B108" i="52" s="1"/>
  <c r="K80" i="51"/>
  <c r="O80" i="51" s="1"/>
  <c r="K62" i="51"/>
  <c r="O62" i="51" s="1"/>
  <c r="J62" i="51"/>
  <c r="N62" i="51" s="1"/>
  <c r="E46" i="51"/>
  <c r="N24" i="51"/>
  <c r="K96" i="51" l="1"/>
  <c r="O96" i="51" s="1"/>
  <c r="J96" i="51"/>
  <c r="N96" i="51" s="1"/>
  <c r="E63" i="51"/>
  <c r="L46" i="51"/>
  <c r="P46" i="51" s="1"/>
  <c r="K46" i="51"/>
  <c r="O46" i="51" s="1"/>
  <c r="K25" i="51"/>
  <c r="O25" i="51" s="1"/>
  <c r="J25" i="51"/>
  <c r="E26" i="51" s="1"/>
  <c r="E97" i="51" l="1"/>
  <c r="L63" i="51"/>
  <c r="P63" i="51" s="1"/>
  <c r="K63" i="51"/>
  <c r="O63" i="51" s="1"/>
  <c r="B48" i="51"/>
  <c r="B106" i="52" s="1"/>
  <c r="N25" i="51"/>
  <c r="L97" i="51" l="1"/>
  <c r="P97" i="51" s="1"/>
  <c r="K97" i="51"/>
  <c r="O97" i="51" s="1"/>
  <c r="B65" i="51"/>
  <c r="B107" i="52" s="1"/>
  <c r="J26" i="51"/>
  <c r="E27" i="51" s="1"/>
  <c r="K26" i="51"/>
  <c r="O26" i="51" s="1"/>
  <c r="B99" i="51" l="1"/>
  <c r="B109" i="52" s="1"/>
  <c r="N26" i="51"/>
  <c r="K27" i="51" l="1"/>
  <c r="O27" i="51" s="1"/>
  <c r="J27" i="51"/>
  <c r="E28" i="51" s="1"/>
  <c r="N27" i="51" l="1"/>
  <c r="K28" i="51" l="1"/>
  <c r="O28" i="51" s="1"/>
  <c r="J28" i="51"/>
  <c r="E29" i="51" s="1"/>
  <c r="N28" i="51" l="1"/>
  <c r="L29" i="51" l="1"/>
  <c r="P29" i="51" s="1"/>
  <c r="K29" i="51"/>
  <c r="O29" i="51" s="1"/>
  <c r="B31" i="51" s="1"/>
  <c r="B105" i="52" s="1"/>
  <c r="G10" i="52" l="1"/>
  <c r="G13" i="52" l="1"/>
</calcChain>
</file>

<file path=xl/sharedStrings.xml><?xml version="1.0" encoding="utf-8"?>
<sst xmlns="http://schemas.openxmlformats.org/spreadsheetml/2006/main" count="377" uniqueCount="225">
  <si>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</si>
  <si>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</si>
  <si>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</si>
  <si>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</si>
  <si>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</si>
  <si>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</si>
  <si>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</si>
  <si>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</si>
  <si>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</si>
  <si>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</si>
  <si>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</si>
  <si>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</si>
  <si>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</si>
  <si>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</si>
  <si>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</si>
  <si>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</si>
  <si>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</si>
  <si>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</si>
  <si>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</si>
  <si>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</si>
  <si>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</si>
  <si>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</si>
  <si>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</si>
  <si>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</si>
  <si>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</si>
  <si>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</si>
  <si>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</si>
  <si>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</si>
  <si>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</si>
  <si>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</si>
  <si>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</si>
  <si>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</si>
  <si>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</si>
  <si>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</si>
  <si>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</si>
  <si>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</si>
  <si>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</si>
  <si>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</si>
  <si>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</si>
  <si>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</si>
  <si>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</si>
  <si>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</si>
  <si>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</si>
  <si>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</si>
  <si>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</si>
  <si>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</si>
  <si>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</si>
  <si>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</si>
  <si>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</si>
  <si>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</si>
  <si>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</si>
  <si>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</si>
  <si>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</si>
  <si>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</si>
  <si>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</si>
  <si>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</si>
  <si>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</si>
  <si>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</si>
  <si>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</si>
  <si>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</si>
  <si>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</si>
  <si>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</si>
  <si>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</si>
  <si>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</si>
  <si>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</si>
  <si>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</si>
  <si>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</si>
  <si>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</si>
  <si>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</si>
  <si>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</si>
  <si>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</si>
  <si>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</si>
  <si>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</si>
  <si>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</si>
  <si>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</si>
  <si>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</si>
  <si>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</si>
  <si>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</si>
  <si>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</si>
  <si>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</si>
  <si>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</si>
  <si>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</si>
  <si>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</si>
  <si>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</si>
  <si>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</si>
  <si>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</si>
  <si>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</si>
  <si>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</si>
  <si>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</si>
  <si>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</si>
  <si>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</si>
  <si>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</si>
  <si>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</si>
  <si>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</si>
  <si>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</si>
  <si>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</si>
  <si>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</si>
  <si>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</si>
  <si>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</si>
  <si>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</si>
  <si>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</si>
  <si>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</si>
  <si>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</si>
  <si>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</si>
  <si>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</si>
  <si>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</si>
  <si>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</si>
  <si>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</si>
  <si>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</si>
  <si>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</si>
  <si>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</si>
  <si>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</si>
  <si>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</si>
  <si>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</si>
  <si>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</si>
  <si>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</si>
  <si>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</si>
  <si>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</si>
  <si>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</si>
  <si>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</si>
  <si>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</si>
  <si>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</si>
  <si>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</si>
  <si>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</si>
  <si>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</si>
  <si>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</si>
  <si>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</si>
  <si>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</si>
  <si>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</si>
  <si>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</si>
  <si>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</si>
  <si>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</si>
  <si>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</si>
  <si>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</si>
  <si>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</si>
  <si>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</si>
  <si>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</si>
  <si>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</si>
  <si>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</si>
  <si>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</si>
  <si>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</si>
  <si>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</si>
  <si>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</si>
  <si>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</si>
  <si>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</si>
  <si>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</si>
  <si>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</si>
  <si>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</si>
  <si>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</si>
  <si>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</si>
  <si>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</si>
  <si>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</si>
  <si>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</si>
  <si>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</si>
  <si>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</si>
  <si>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</si>
  <si>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</si>
  <si>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</si>
  <si>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</si>
  <si>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</si>
  <si>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</si>
  <si>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</si>
  <si>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</si>
  <si>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</si>
  <si>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</si>
  <si>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</si>
  <si>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</si>
  <si>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</si>
  <si>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</si>
  <si>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</si>
  <si>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</si>
  <si>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</si>
  <si>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</si>
  <si>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</si>
  <si>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</si>
  <si>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</si>
  <si>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</si>
  <si>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</si>
  <si>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</si>
  <si>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</si>
  <si>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</si>
  <si>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</si>
  <si>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</si>
  <si>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</si>
  <si>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</si>
  <si>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</si>
  <si>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</si>
  <si>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</si>
  <si>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</si>
  <si>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</si>
  <si>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</si>
  <si>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</si>
  <si>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</si>
  <si>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</si>
  <si>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</si>
  <si>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</si>
  <si>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</si>
  <si>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</si>
  <si>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</si>
  <si>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</si>
  <si>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</si>
  <si>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</si>
  <si>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</si>
  <si>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</si>
  <si>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</si>
  <si>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</si>
  <si>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</si>
  <si>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</si>
  <si>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</si>
  <si>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</si>
  <si>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</si>
  <si>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</si>
  <si>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</si>
  <si>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</si>
  <si>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</si>
  <si>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</si>
  <si>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</si>
  <si>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</si>
  <si>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</si>
  <si>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RAROC for Auto</t>
  </si>
  <si>
    <t>RAROC for Property</t>
  </si>
  <si>
    <t>Part b(iii)</t>
  </si>
  <si>
    <t>EVA for Auto</t>
  </si>
  <si>
    <t>EVA for Property</t>
  </si>
  <si>
    <t>Available Economic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</si>
</sst>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"/>
    <numFmt numFmtId="171" formatCode="0.0000"/>
    <numFmt numFmtId="172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6" fillId="0" borderId="0" xfId="0" applyFont="1" applyAlignment="1">
      <alignment wrapText="1"/>
    </xf>
    <xf numFmtId="9" fontId="7" fillId="0" borderId="0" xfId="2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0" borderId="0" xfId="2" applyFont="1" applyFill="1" applyBorder="1"/>
    <xf numFmtId="37" fontId="5" fillId="0" borderId="0" xfId="0" applyNumberFormat="1" applyFont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0" fontId="6" fillId="0" borderId="40" xfId="0" applyNumberFormat="1" applyFont="1" applyBorder="1"/>
    <xf numFmtId="3" fontId="4" fillId="0" borderId="40" xfId="0" applyNumberFormat="1" applyFont="1" applyBorder="1"/>
    <xf numFmtId="171" fontId="4" fillId="0" borderId="40" xfId="0" applyNumberFormat="1" applyFont="1" applyBorder="1"/>
    <xf numFmtId="170" fontId="4" fillId="0" borderId="40" xfId="0" applyNumberFormat="1" applyFont="1" applyBorder="1"/>
    <xf numFmtId="171" fontId="6" fillId="0" borderId="40" xfId="0" applyNumberFormat="1" applyFont="1" applyBorder="1"/>
    <xf numFmtId="171" fontId="4" fillId="4" borderId="40" xfId="0" applyNumberFormat="1" applyFont="1" applyFill="1" applyBorder="1"/>
    <xf numFmtId="170" fontId="4" fillId="4" borderId="40" xfId="0" applyNumberFormat="1" applyFont="1" applyFill="1" applyBorder="1"/>
    <xf numFmtId="0" fontId="4" fillId="0" borderId="40" xfId="0" applyFont="1" applyBorder="1"/>
    <xf numFmtId="172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0" fontId="4" fillId="4" borderId="40" xfId="0" applyNumberFormat="1" applyFont="1" applyFill="1" applyBorder="1"/>
    <xf numFmtId="0" fontId="5" fillId="0" borderId="1" xfId="0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3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C1-FB2D-46CD-958C-32E47B6AE8FC}">
  <sheetPr>
    <tabColor rgb="FFFFC000"/>
  </sheetPr>
  <dimension ref="A1:H45"/>
  <sheetViews>
    <sheetView zoomScaleNormal="100" workbookViewId="0"/>
  </sheetViews>
  <sheetFormatPr defaultColWidth="9.109375" defaultRowHeight="13.8" x14ac:dyDescent="0.25"/>
  <cols>
    <col min="1" max="1" width="36.6640625" style="1" customWidth="1"/>
    <col min="2" max="6" width="12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</row>
    <row r="3" spans="1:6" x14ac:dyDescent="0.25">
      <c r="A3" s="1" t="s">
        <v>5</v>
      </c>
      <c r="B3" s="11">
        <v>1410009</v>
      </c>
      <c r="C3" s="11">
        <v>1519039</v>
      </c>
      <c r="D3" s="11">
        <v>1643355</v>
      </c>
      <c r="E3" s="11">
        <v>1782693</v>
      </c>
      <c r="F3" s="11">
        <v>1938875</v>
      </c>
    </row>
    <row r="4" spans="1:6" x14ac:dyDescent="0.25">
      <c r="A4" s="1" t="s">
        <v>32</v>
      </c>
      <c r="B4" s="11">
        <v>-516395</v>
      </c>
      <c r="C4" s="11">
        <v>-566968</v>
      </c>
      <c r="D4" s="11">
        <v>-624848</v>
      </c>
      <c r="E4" s="11">
        <v>-691301</v>
      </c>
      <c r="F4" s="11">
        <v>-767773</v>
      </c>
    </row>
    <row r="5" spans="1:6" x14ac:dyDescent="0.25">
      <c r="A5" s="1" t="s">
        <v>33</v>
      </c>
      <c r="B5" s="11">
        <v>237607</v>
      </c>
      <c r="C5" s="11">
        <v>247921</v>
      </c>
      <c r="D5" s="11">
        <v>264597</v>
      </c>
      <c r="E5" s="11">
        <v>282251</v>
      </c>
      <c r="F5" s="11">
        <v>302470</v>
      </c>
    </row>
    <row r="6" spans="1:6" x14ac:dyDescent="0.25">
      <c r="A6" s="2" t="s">
        <v>34</v>
      </c>
      <c r="B6" s="27">
        <v>1131221</v>
      </c>
      <c r="C6" s="27">
        <v>1199992</v>
      </c>
      <c r="D6" s="27">
        <v>1283104</v>
      </c>
      <c r="E6" s="27">
        <v>1373643</v>
      </c>
      <c r="F6" s="27">
        <v>1473572</v>
      </c>
    </row>
    <row r="7" spans="1:6" x14ac:dyDescent="0.25">
      <c r="A7" s="2"/>
      <c r="B7" s="5"/>
      <c r="C7" s="5"/>
      <c r="D7" s="5"/>
      <c r="E7" s="5"/>
      <c r="F7" s="5"/>
    </row>
    <row r="8" spans="1:6" x14ac:dyDescent="0.25">
      <c r="A8" s="1" t="s">
        <v>35</v>
      </c>
      <c r="B8" s="11">
        <v>121968</v>
      </c>
      <c r="C8" s="11">
        <v>135447</v>
      </c>
      <c r="D8" s="11">
        <v>147960</v>
      </c>
      <c r="E8" s="11">
        <v>162258</v>
      </c>
      <c r="F8" s="11">
        <v>176378</v>
      </c>
    </row>
    <row r="9" spans="1:6" x14ac:dyDescent="0.25">
      <c r="A9" s="1" t="s">
        <v>36</v>
      </c>
      <c r="B9" s="11">
        <v>727881</v>
      </c>
      <c r="C9" s="11">
        <v>767088</v>
      </c>
      <c r="D9" s="11">
        <v>806143</v>
      </c>
      <c r="E9" s="11">
        <v>892444</v>
      </c>
      <c r="F9" s="11">
        <v>993694</v>
      </c>
    </row>
    <row r="10" spans="1:6" x14ac:dyDescent="0.25">
      <c r="A10" s="1" t="s">
        <v>37</v>
      </c>
      <c r="B10" s="11">
        <v>-333596</v>
      </c>
      <c r="C10" s="11">
        <v>-355578</v>
      </c>
      <c r="D10" s="11">
        <v>-377135</v>
      </c>
      <c r="E10" s="11">
        <v>-421948</v>
      </c>
      <c r="F10" s="11">
        <v>-473625</v>
      </c>
    </row>
    <row r="11" spans="1:6" x14ac:dyDescent="0.25">
      <c r="A11" s="1" t="s">
        <v>38</v>
      </c>
      <c r="B11" s="11">
        <v>284430</v>
      </c>
      <c r="C11" s="11">
        <v>313519</v>
      </c>
      <c r="D11" s="11">
        <v>342613</v>
      </c>
      <c r="E11" s="11">
        <v>369302</v>
      </c>
      <c r="F11" s="11">
        <v>397208</v>
      </c>
    </row>
    <row r="12" spans="1:6" x14ac:dyDescent="0.25">
      <c r="A12" s="1" t="s">
        <v>39</v>
      </c>
      <c r="B12" s="11">
        <v>164273</v>
      </c>
      <c r="C12" s="11">
        <v>176877</v>
      </c>
      <c r="D12" s="11">
        <v>190375</v>
      </c>
      <c r="E12" s="11">
        <v>205852</v>
      </c>
      <c r="F12" s="11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2" t="s">
        <v>41</v>
      </c>
      <c r="B14" s="27">
        <v>1082110</v>
      </c>
      <c r="C14" s="27">
        <v>1138770</v>
      </c>
      <c r="D14" s="27">
        <v>1202664</v>
      </c>
      <c r="E14" s="27">
        <v>1291005</v>
      </c>
      <c r="F14" s="27">
        <v>1389736</v>
      </c>
    </row>
    <row r="15" spans="1:6" x14ac:dyDescent="0.25">
      <c r="A15" s="2"/>
      <c r="B15" s="5"/>
      <c r="C15" s="5"/>
      <c r="D15" s="5"/>
      <c r="E15" s="5"/>
      <c r="F15" s="5"/>
    </row>
    <row r="16" spans="1:6" x14ac:dyDescent="0.25">
      <c r="A16" s="1" t="s">
        <v>12</v>
      </c>
      <c r="B16" s="11">
        <v>49111</v>
      </c>
      <c r="C16" s="11">
        <v>61222</v>
      </c>
      <c r="D16" s="11">
        <v>80440</v>
      </c>
      <c r="E16" s="11">
        <v>82638</v>
      </c>
      <c r="F16" s="11">
        <v>83836</v>
      </c>
    </row>
    <row r="17" spans="1:6" x14ac:dyDescent="0.25">
      <c r="A17" s="1" t="s">
        <v>42</v>
      </c>
      <c r="B17" s="11">
        <v>13751</v>
      </c>
      <c r="C17" s="11">
        <v>17142</v>
      </c>
      <c r="D17" s="11">
        <v>22523</v>
      </c>
      <c r="E17" s="11">
        <v>23139</v>
      </c>
      <c r="F17" s="11">
        <v>23474</v>
      </c>
    </row>
    <row r="18" spans="1:6" x14ac:dyDescent="0.25">
      <c r="A18" s="2" t="s">
        <v>14</v>
      </c>
      <c r="B18" s="13">
        <v>35360</v>
      </c>
      <c r="C18" s="13">
        <v>44080</v>
      </c>
      <c r="D18" s="13">
        <v>57917</v>
      </c>
      <c r="E18" s="13">
        <v>59499</v>
      </c>
      <c r="F18" s="13">
        <v>60362</v>
      </c>
    </row>
    <row r="19" spans="1:6" x14ac:dyDescent="0.25">
      <c r="B19" s="5"/>
      <c r="C19" s="5"/>
      <c r="D19" s="5"/>
      <c r="E19" s="5"/>
      <c r="F19" s="5"/>
    </row>
    <row r="20" spans="1:6" x14ac:dyDescent="0.25">
      <c r="A20" s="115" t="s">
        <v>43</v>
      </c>
      <c r="B20" s="5"/>
      <c r="C20" s="5"/>
      <c r="D20" s="5"/>
      <c r="E20" s="5"/>
      <c r="F20" s="5"/>
    </row>
    <row r="21" spans="1:6" x14ac:dyDescent="0.25">
      <c r="A21" s="15" t="s">
        <v>16</v>
      </c>
      <c r="B21" s="11">
        <v>4399164</v>
      </c>
      <c r="C21" s="11">
        <v>4750930</v>
      </c>
      <c r="D21" s="11">
        <v>5120556</v>
      </c>
      <c r="E21" s="11">
        <v>5527967</v>
      </c>
      <c r="F21" s="11">
        <v>5952039</v>
      </c>
    </row>
    <row r="22" spans="1:6" x14ac:dyDescent="0.25">
      <c r="A22" s="15" t="s">
        <v>17</v>
      </c>
      <c r="B22" s="11">
        <v>1376883</v>
      </c>
      <c r="C22" s="11">
        <v>1776396</v>
      </c>
      <c r="D22" s="11">
        <v>2035331</v>
      </c>
      <c r="E22" s="11">
        <v>2306969</v>
      </c>
      <c r="F22" s="11">
        <v>2591399</v>
      </c>
    </row>
    <row r="23" spans="1:6" x14ac:dyDescent="0.25">
      <c r="A23" s="16" t="s">
        <v>18</v>
      </c>
      <c r="B23" s="13">
        <v>5776047</v>
      </c>
      <c r="C23" s="13">
        <v>6527326</v>
      </c>
      <c r="D23" s="13">
        <v>7155887</v>
      </c>
      <c r="E23" s="13">
        <v>7834936</v>
      </c>
      <c r="F23" s="13">
        <v>8543438</v>
      </c>
    </row>
    <row r="24" spans="1:6" x14ac:dyDescent="0.25">
      <c r="A24" s="115"/>
      <c r="B24" s="5"/>
      <c r="C24" s="5"/>
      <c r="D24" s="5"/>
      <c r="E24" s="5"/>
      <c r="F24" s="5"/>
    </row>
    <row r="25" spans="1:6" x14ac:dyDescent="0.25">
      <c r="A25" s="1" t="s">
        <v>44</v>
      </c>
      <c r="B25" s="11">
        <v>3927624</v>
      </c>
      <c r="C25" s="11">
        <v>4241142</v>
      </c>
      <c r="D25" s="11">
        <v>4583755</v>
      </c>
      <c r="E25" s="11">
        <v>4953059</v>
      </c>
      <c r="F25" s="11">
        <v>5350266</v>
      </c>
    </row>
    <row r="26" spans="1:6" x14ac:dyDescent="0.25">
      <c r="A26" s="1" t="s">
        <v>45</v>
      </c>
      <c r="B26" s="11">
        <v>1376883</v>
      </c>
      <c r="C26" s="11">
        <v>1776396</v>
      </c>
      <c r="D26" s="11">
        <v>2035331</v>
      </c>
      <c r="E26" s="11">
        <v>2306969</v>
      </c>
      <c r="F26" s="11">
        <v>2591399</v>
      </c>
    </row>
    <row r="27" spans="1:6" x14ac:dyDescent="0.25">
      <c r="A27" s="2" t="s">
        <v>23</v>
      </c>
      <c r="B27" s="13">
        <v>5304507</v>
      </c>
      <c r="C27" s="13">
        <v>6017538</v>
      </c>
      <c r="D27" s="13">
        <v>6619086</v>
      </c>
      <c r="E27" s="13">
        <v>7260028</v>
      </c>
      <c r="F27" s="13">
        <v>7941665</v>
      </c>
    </row>
    <row r="28" spans="1:6" x14ac:dyDescent="0.25">
      <c r="A28" s="2"/>
      <c r="B28" s="5"/>
      <c r="C28" s="5"/>
      <c r="D28" s="5"/>
      <c r="E28" s="5"/>
      <c r="F28" s="5"/>
    </row>
    <row r="29" spans="1:6" x14ac:dyDescent="0.25">
      <c r="A29" s="2" t="s">
        <v>24</v>
      </c>
      <c r="B29" s="13">
        <v>471540</v>
      </c>
      <c r="C29" s="13">
        <v>509788</v>
      </c>
      <c r="D29" s="13">
        <v>536801</v>
      </c>
      <c r="E29" s="13">
        <v>574908</v>
      </c>
      <c r="F29" s="13">
        <v>601773</v>
      </c>
    </row>
    <row r="30" spans="1:6" x14ac:dyDescent="0.25">
      <c r="A30" s="2" t="s">
        <v>57</v>
      </c>
      <c r="B30" s="18">
        <v>4.0920996475231215</v>
      </c>
      <c r="C30" s="18">
        <v>4.0452225225660081</v>
      </c>
      <c r="D30" s="18">
        <v>4.0924857982903502</v>
      </c>
      <c r="E30" s="18">
        <v>3.9999968336728342</v>
      </c>
      <c r="F30" s="18">
        <v>4</v>
      </c>
    </row>
    <row r="31" spans="1:6" x14ac:dyDescent="0.25">
      <c r="A31" s="2" t="s">
        <v>25</v>
      </c>
      <c r="B31" s="13">
        <v>5776047</v>
      </c>
      <c r="C31" s="13">
        <v>6527326</v>
      </c>
      <c r="D31" s="13">
        <v>7155887</v>
      </c>
      <c r="E31" s="13">
        <v>7834936</v>
      </c>
      <c r="F31" s="13">
        <v>8543438</v>
      </c>
    </row>
    <row r="32" spans="1:6" x14ac:dyDescent="0.25">
      <c r="A32" s="2"/>
      <c r="B32" s="13"/>
      <c r="C32" s="13"/>
      <c r="D32" s="13"/>
      <c r="E32" s="13"/>
      <c r="F32" s="13"/>
    </row>
    <row r="33" spans="1:8" x14ac:dyDescent="0.25">
      <c r="A33" s="2" t="s">
        <v>26</v>
      </c>
      <c r="B33" s="13"/>
      <c r="C33" s="13"/>
      <c r="D33" s="13"/>
      <c r="E33" s="13"/>
      <c r="F33" s="13"/>
    </row>
    <row r="34" spans="1:8" x14ac:dyDescent="0.25">
      <c r="A34" s="1" t="s">
        <v>46</v>
      </c>
      <c r="B34" s="11">
        <v>-18957</v>
      </c>
      <c r="C34" s="11">
        <v>-5832</v>
      </c>
      <c r="D34" s="11">
        <v>-30904</v>
      </c>
      <c r="E34" s="11">
        <v>-21392</v>
      </c>
      <c r="F34" s="11">
        <v>-33498</v>
      </c>
    </row>
    <row r="35" spans="1:8" x14ac:dyDescent="0.25">
      <c r="B35" s="5"/>
      <c r="C35" s="5"/>
      <c r="D35" s="5"/>
      <c r="E35" s="5"/>
      <c r="F35" s="5"/>
    </row>
    <row r="36" spans="1:8" x14ac:dyDescent="0.25">
      <c r="A36" s="115" t="s">
        <v>47</v>
      </c>
      <c r="B36" s="115"/>
      <c r="C36" s="115"/>
      <c r="D36" s="115"/>
      <c r="E36" s="115"/>
      <c r="F36" s="115"/>
    </row>
    <row r="37" spans="1:8" x14ac:dyDescent="0.25">
      <c r="A37" s="16" t="s">
        <v>48</v>
      </c>
      <c r="B37" s="13">
        <v>6018641</v>
      </c>
      <c r="C37" s="13">
        <v>6821056</v>
      </c>
      <c r="D37" s="13">
        <v>7463590</v>
      </c>
      <c r="E37" s="13">
        <v>8187508</v>
      </c>
      <c r="F37" s="13">
        <v>8927893</v>
      </c>
    </row>
    <row r="38" spans="1:8" x14ac:dyDescent="0.25">
      <c r="A38" s="16"/>
      <c r="B38" s="11"/>
      <c r="C38" s="11"/>
      <c r="D38" s="11"/>
      <c r="E38" s="11"/>
      <c r="F38" s="11"/>
    </row>
    <row r="39" spans="1:8" x14ac:dyDescent="0.25">
      <c r="A39" s="15" t="s">
        <v>49</v>
      </c>
      <c r="B39" s="11">
        <v>5553124</v>
      </c>
      <c r="C39" s="11">
        <v>6313480</v>
      </c>
      <c r="D39" s="11">
        <v>6934729</v>
      </c>
      <c r="E39" s="11">
        <v>7589921</v>
      </c>
      <c r="F39" s="11">
        <v>8284220</v>
      </c>
      <c r="H39" s="5"/>
    </row>
    <row r="40" spans="1:8" x14ac:dyDescent="0.25">
      <c r="A40" s="15" t="s">
        <v>50</v>
      </c>
      <c r="B40" s="11">
        <v>417895</v>
      </c>
      <c r="C40" s="11">
        <v>433338</v>
      </c>
      <c r="D40" s="11">
        <v>461336</v>
      </c>
      <c r="E40" s="11">
        <v>496045</v>
      </c>
      <c r="F40" s="11">
        <v>533012</v>
      </c>
    </row>
    <row r="41" spans="1:8" x14ac:dyDescent="0.25">
      <c r="A41" s="15" t="s">
        <v>54</v>
      </c>
      <c r="B41" s="11">
        <v>47622</v>
      </c>
      <c r="C41" s="11">
        <v>74238</v>
      </c>
      <c r="D41" s="11">
        <v>67525</v>
      </c>
      <c r="E41" s="11">
        <v>101542</v>
      </c>
      <c r="F41" s="11">
        <v>110661</v>
      </c>
    </row>
    <row r="42" spans="1:8" x14ac:dyDescent="0.25">
      <c r="A42" s="16" t="s">
        <v>25</v>
      </c>
      <c r="B42" s="13">
        <v>6018641</v>
      </c>
      <c r="C42" s="13">
        <v>6821056</v>
      </c>
      <c r="D42" s="13">
        <v>7463590</v>
      </c>
      <c r="E42" s="13">
        <v>8187508</v>
      </c>
      <c r="F42" s="13">
        <v>8927893</v>
      </c>
    </row>
    <row r="45" spans="1:8" x14ac:dyDescent="0.25">
      <c r="A45" s="1" t="s">
        <v>132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7BB0-722D-413E-9BDF-EB1C5B1B6D4F}">
  <sheetPr>
    <tabColor rgb="FFFFC000"/>
  </sheetPr>
  <dimension ref="A1:H48"/>
  <sheetViews>
    <sheetView zoomScaleNormal="100" workbookViewId="0"/>
  </sheetViews>
  <sheetFormatPr defaultColWidth="9.109375" defaultRowHeight="13.8" x14ac:dyDescent="0.25"/>
  <cols>
    <col min="1" max="1" width="30.332031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6"/>
      <c r="D2" s="6"/>
      <c r="E2" s="6"/>
      <c r="F2" s="6"/>
    </row>
    <row r="3" spans="1:6" x14ac:dyDescent="0.25">
      <c r="A3" s="1" t="s">
        <v>140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141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x14ac:dyDescent="0.25">
      <c r="A6" s="17" t="s">
        <v>142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x14ac:dyDescent="0.25">
      <c r="A7" s="14" t="s">
        <v>143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x14ac:dyDescent="0.25">
      <c r="A12" s="14" t="s">
        <v>42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x14ac:dyDescent="0.2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15" t="s">
        <v>43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x14ac:dyDescent="0.25">
      <c r="B17" s="6"/>
      <c r="C17" s="6"/>
      <c r="D17" s="6"/>
      <c r="E17" s="6"/>
      <c r="F17" s="6"/>
    </row>
    <row r="18" spans="1:6" ht="27.6" x14ac:dyDescent="0.25">
      <c r="A18" s="25" t="s">
        <v>144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x14ac:dyDescent="0.25">
      <c r="A19" s="17" t="s">
        <v>145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x14ac:dyDescent="0.2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x14ac:dyDescent="0.25">
      <c r="A23" s="17" t="s">
        <v>57</v>
      </c>
      <c r="B23" s="26">
        <v>6.2449443818102814</v>
      </c>
      <c r="C23" s="26">
        <v>6.475227402414335</v>
      </c>
      <c r="D23" s="26">
        <v>6.7059259001253313</v>
      </c>
      <c r="E23" s="26">
        <v>6.9999973104817519</v>
      </c>
      <c r="F23" s="26">
        <v>7</v>
      </c>
    </row>
    <row r="24" spans="1:6" x14ac:dyDescent="0.2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51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ht="27.6" x14ac:dyDescent="0.25">
      <c r="A28" s="24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15" t="s">
        <v>47</v>
      </c>
      <c r="B30" s="115"/>
      <c r="C30" s="6"/>
      <c r="D30" s="6"/>
      <c r="E30" s="6"/>
      <c r="F30" s="6"/>
    </row>
    <row r="31" spans="1:6" x14ac:dyDescent="0.25">
      <c r="A31" s="7" t="s">
        <v>48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25">
      <c r="A32" s="7"/>
      <c r="B32" s="6"/>
      <c r="C32" s="6"/>
      <c r="D32" s="6"/>
      <c r="E32" s="6"/>
      <c r="F32" s="6"/>
    </row>
    <row r="33" spans="1:8" x14ac:dyDescent="0.25">
      <c r="A33" s="9" t="s">
        <v>49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  <c r="H33" s="5"/>
    </row>
    <row r="34" spans="1:8" x14ac:dyDescent="0.25">
      <c r="A34" s="9" t="s">
        <v>50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8" x14ac:dyDescent="0.25">
      <c r="A35" s="9" t="s">
        <v>54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8" x14ac:dyDescent="0.2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8" x14ac:dyDescent="0.25">
      <c r="B37" s="6"/>
      <c r="C37" s="6"/>
      <c r="D37" s="6"/>
      <c r="E37" s="6"/>
      <c r="F37" s="6"/>
    </row>
    <row r="38" spans="1:8" x14ac:dyDescent="0.25">
      <c r="A38" s="115" t="s">
        <v>146</v>
      </c>
      <c r="B38" s="6"/>
      <c r="C38" s="6"/>
      <c r="D38" s="6"/>
      <c r="E38" s="6"/>
      <c r="F38" s="6"/>
    </row>
    <row r="39" spans="1:8" x14ac:dyDescent="0.25">
      <c r="A39" s="1" t="s">
        <v>147</v>
      </c>
      <c r="B39" s="6"/>
      <c r="C39" s="6"/>
      <c r="D39" s="6"/>
      <c r="E39" s="6"/>
      <c r="F39" s="6"/>
    </row>
    <row r="40" spans="1:8" x14ac:dyDescent="0.25">
      <c r="A40" s="1" t="s">
        <v>148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8" x14ac:dyDescent="0.25">
      <c r="A41" s="1" t="s">
        <v>149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8" x14ac:dyDescent="0.25">
      <c r="B42" s="6"/>
      <c r="C42" s="6"/>
      <c r="D42" s="6"/>
      <c r="E42" s="6"/>
      <c r="F42" s="6"/>
    </row>
    <row r="43" spans="1:8" x14ac:dyDescent="0.25">
      <c r="A43" s="1" t="s">
        <v>150</v>
      </c>
      <c r="B43" s="6"/>
      <c r="C43" s="6"/>
      <c r="D43" s="6"/>
      <c r="E43" s="6"/>
      <c r="F43" s="6"/>
    </row>
    <row r="44" spans="1:8" x14ac:dyDescent="0.25">
      <c r="A44" s="1" t="s">
        <v>151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8" x14ac:dyDescent="0.25">
      <c r="A45" s="1" t="s">
        <v>152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8" spans="1:8" x14ac:dyDescent="0.25">
      <c r="A48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49ED-1C98-4ABE-8CCE-9B3B863C22E1}">
  <sheetPr>
    <tabColor rgb="FFFFC000"/>
  </sheetPr>
  <dimension ref="A1:H42"/>
  <sheetViews>
    <sheetView zoomScaleNormal="100" workbookViewId="0"/>
  </sheetViews>
  <sheetFormatPr defaultColWidth="9.109375" defaultRowHeight="13.8" x14ac:dyDescent="0.25"/>
  <cols>
    <col min="1" max="1" width="31.66406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5"/>
      <c r="D2" s="5"/>
      <c r="E2" s="5"/>
      <c r="F2" s="5"/>
    </row>
    <row r="3" spans="1:6" x14ac:dyDescent="0.25">
      <c r="A3" s="14" t="s">
        <v>153</v>
      </c>
      <c r="B3" s="5"/>
      <c r="C3" s="5"/>
      <c r="D3" s="5"/>
      <c r="E3" s="5"/>
      <c r="F3" s="5"/>
    </row>
    <row r="4" spans="1:6" x14ac:dyDescent="0.25">
      <c r="A4" s="1" t="s">
        <v>154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ht="27.6" x14ac:dyDescent="0.25">
      <c r="A5" s="22" t="s">
        <v>155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39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156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x14ac:dyDescent="0.25">
      <c r="A14" s="14" t="s">
        <v>42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x14ac:dyDescent="0.2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5" t="s">
        <v>43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157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x14ac:dyDescent="0.25">
      <c r="A21" s="17" t="s">
        <v>158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x14ac:dyDescent="0.25">
      <c r="A22" s="17" t="s">
        <v>145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x14ac:dyDescent="0.2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x14ac:dyDescent="0.25">
      <c r="A26" s="7" t="s">
        <v>57</v>
      </c>
      <c r="B26" s="23">
        <v>3.8230638326468336</v>
      </c>
      <c r="C26" s="23">
        <v>4.0000005366983613</v>
      </c>
      <c r="D26" s="23">
        <v>3.9999994504105434</v>
      </c>
      <c r="E26" s="23">
        <v>3.9999989252500674</v>
      </c>
      <c r="F26" s="23">
        <v>4</v>
      </c>
    </row>
    <row r="27" spans="1:6" x14ac:dyDescent="0.2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51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27.6" x14ac:dyDescent="0.25">
      <c r="A31" s="24" t="s">
        <v>46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8" x14ac:dyDescent="0.25">
      <c r="A33" s="115" t="s">
        <v>47</v>
      </c>
      <c r="B33" s="115"/>
      <c r="C33" s="6"/>
      <c r="D33" s="6"/>
      <c r="E33" s="6"/>
      <c r="F33" s="6"/>
    </row>
    <row r="34" spans="1:8" x14ac:dyDescent="0.25">
      <c r="A34" s="7" t="s">
        <v>48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25">
      <c r="A35" s="7"/>
      <c r="B35" s="6"/>
      <c r="C35" s="6"/>
      <c r="D35" s="6"/>
      <c r="E35" s="6"/>
      <c r="F35" s="6"/>
    </row>
    <row r="36" spans="1:8" x14ac:dyDescent="0.25">
      <c r="A36" s="9" t="s">
        <v>49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25">
      <c r="A37" s="9" t="s">
        <v>50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25">
      <c r="A38" s="9" t="s">
        <v>54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2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2" spans="1:8" x14ac:dyDescent="0.25">
      <c r="A42" s="1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09375" defaultRowHeight="13.8" x14ac:dyDescent="0.25"/>
  <cols>
    <col min="1" max="1" width="22.33203125" style="1" customWidth="1"/>
    <col min="2" max="2" width="15" style="1" customWidth="1"/>
    <col min="3" max="3" width="13.33203125" style="1" customWidth="1"/>
    <col min="4" max="4" width="9.88671875" style="1" customWidth="1"/>
    <col min="5" max="5" width="13.5546875" style="1" bestFit="1" customWidth="1"/>
    <col min="6" max="6" width="12.33203125" style="1" customWidth="1"/>
    <col min="7" max="7" width="11.109375" style="1" customWidth="1"/>
    <col min="8" max="8" width="12.88671875" style="1" customWidth="1"/>
    <col min="9" max="9" width="15" style="1" customWidth="1"/>
    <col min="10" max="10" width="16.6640625" style="1" customWidth="1"/>
    <col min="11" max="11" width="18.6640625" style="1" customWidth="1"/>
    <col min="12" max="12" width="14.109375" style="1" customWidth="1"/>
    <col min="13" max="13" width="17.109375" style="1" customWidth="1"/>
    <col min="14" max="14" width="19.6640625" style="1" customWidth="1"/>
    <col min="15" max="15" width="17.6640625" style="1" customWidth="1"/>
    <col min="16" max="16" width="19.5546875" style="1" customWidth="1"/>
    <col min="17" max="16384" width="9.109375" style="1"/>
  </cols>
  <sheetData>
    <row r="1" spans="1:15" x14ac:dyDescent="0.25">
      <c r="A1" s="28" t="s">
        <v>133</v>
      </c>
    </row>
    <row r="2" spans="1:15" x14ac:dyDescent="0.25">
      <c r="A2" s="28" t="s">
        <v>134</v>
      </c>
    </row>
    <row r="3" spans="1:15" x14ac:dyDescent="0.25">
      <c r="A3" s="28" t="s">
        <v>135</v>
      </c>
    </row>
    <row r="4" spans="1:15" x14ac:dyDescent="0.25">
      <c r="A4" s="28" t="s">
        <v>136</v>
      </c>
    </row>
    <row r="5" spans="1:15" x14ac:dyDescent="0.25">
      <c r="A5" s="28" t="s">
        <v>137</v>
      </c>
    </row>
    <row r="6" spans="1:15" x14ac:dyDescent="0.25">
      <c r="A6" s="28" t="s">
        <v>138</v>
      </c>
    </row>
    <row r="7" spans="1:15" x14ac:dyDescent="0.25">
      <c r="A7" s="2"/>
      <c r="C7" s="29"/>
    </row>
    <row r="8" spans="1:15" x14ac:dyDescent="0.25">
      <c r="A8" s="30" t="s">
        <v>159</v>
      </c>
      <c r="B8" s="31">
        <v>0.03</v>
      </c>
    </row>
    <row r="9" spans="1:15" x14ac:dyDescent="0.25">
      <c r="A9" s="30" t="s">
        <v>139</v>
      </c>
      <c r="B9" s="31">
        <v>0.3</v>
      </c>
    </row>
    <row r="10" spans="1:15" x14ac:dyDescent="0.25">
      <c r="A10" s="30" t="s">
        <v>160</v>
      </c>
      <c r="B10" s="32">
        <v>1</v>
      </c>
    </row>
    <row r="11" spans="1:15" x14ac:dyDescent="0.25">
      <c r="A11" s="30" t="s">
        <v>161</v>
      </c>
      <c r="B11" s="33">
        <v>30000000</v>
      </c>
    </row>
    <row r="12" spans="1:15" x14ac:dyDescent="0.25">
      <c r="A12" s="30" t="s">
        <v>162</v>
      </c>
      <c r="B12" s="31">
        <v>0.03</v>
      </c>
    </row>
    <row r="13" spans="1:15" x14ac:dyDescent="0.25">
      <c r="A13" s="30" t="s">
        <v>163</v>
      </c>
      <c r="B13" s="159">
        <v>200</v>
      </c>
      <c r="C13" s="1" t="s">
        <v>164</v>
      </c>
    </row>
    <row r="14" spans="1:15" x14ac:dyDescent="0.25">
      <c r="A14" s="30" t="s">
        <v>165</v>
      </c>
      <c r="B14" s="32">
        <v>1E-3</v>
      </c>
    </row>
    <row r="16" spans="1:15" x14ac:dyDescent="0.25">
      <c r="N16" s="34"/>
      <c r="O16" s="34"/>
    </row>
    <row r="17" spans="1:16" x14ac:dyDescent="0.25">
      <c r="A17" s="160" t="s">
        <v>166</v>
      </c>
      <c r="B17" s="160"/>
      <c r="N17" s="34"/>
      <c r="O17" s="34"/>
    </row>
    <row r="18" spans="1:16" ht="41.4" x14ac:dyDescent="0.25">
      <c r="A18" s="35" t="s">
        <v>167</v>
      </c>
      <c r="B18" s="35" t="s">
        <v>168</v>
      </c>
      <c r="C18" s="35" t="s">
        <v>169</v>
      </c>
      <c r="D18" s="35" t="s">
        <v>170</v>
      </c>
      <c r="E18" s="35" t="s">
        <v>171</v>
      </c>
      <c r="F18" s="35" t="s">
        <v>172</v>
      </c>
      <c r="G18" s="35" t="s">
        <v>173</v>
      </c>
      <c r="H18" s="35" t="s">
        <v>174</v>
      </c>
      <c r="I18" s="35" t="s">
        <v>175</v>
      </c>
      <c r="J18" s="35" t="s">
        <v>176</v>
      </c>
      <c r="K18" s="35" t="s">
        <v>177</v>
      </c>
      <c r="L18" s="35" t="s">
        <v>178</v>
      </c>
      <c r="M18" s="35" t="s">
        <v>179</v>
      </c>
      <c r="N18" s="35" t="s">
        <v>180</v>
      </c>
      <c r="O18" s="35" t="s">
        <v>181</v>
      </c>
      <c r="P18" s="35" t="s">
        <v>182</v>
      </c>
    </row>
    <row r="19" spans="1:16" x14ac:dyDescent="0.25">
      <c r="A19" s="36">
        <v>0</v>
      </c>
      <c r="B19" s="37"/>
      <c r="C19" s="37"/>
      <c r="D19" s="38">
        <v>1</v>
      </c>
      <c r="E19" s="39">
        <f>$B$11</f>
        <v>30000000</v>
      </c>
      <c r="F19" s="37"/>
      <c r="G19" s="37"/>
      <c r="H19" s="40">
        <v>1</v>
      </c>
      <c r="I19" s="37"/>
      <c r="J19" s="33">
        <f>$E19*($B$13/10000)</f>
        <v>600000</v>
      </c>
      <c r="K19" s="37"/>
      <c r="L19" s="37"/>
      <c r="M19" s="41">
        <v>1</v>
      </c>
      <c r="N19" s="33">
        <f>J19*M19*H19</f>
        <v>600000</v>
      </c>
      <c r="O19" s="37"/>
      <c r="P19" s="37"/>
    </row>
    <row r="20" spans="1:16" x14ac:dyDescent="0.25">
      <c r="A20" s="36">
        <v>1</v>
      </c>
      <c r="B20" s="42">
        <v>0.21913191736106019</v>
      </c>
      <c r="C20" s="43">
        <f>_xlfn.NORM.INV(B20, 0, 1)</f>
        <v>-0.77512832676338872</v>
      </c>
      <c r="D20" s="44">
        <f>$D$19*EXP(($B$8-($B$9^2)/2)*$A20+$B$9*$C20*SQRT($A20))</f>
        <v>0.78072016404483702</v>
      </c>
      <c r="E20" s="33">
        <f>(E19-J19)*(D20/D19)</f>
        <v>22953172.822918206</v>
      </c>
      <c r="F20" s="45">
        <f>$B$14</f>
        <v>1E-3</v>
      </c>
      <c r="G20" s="41">
        <f>1-F20</f>
        <v>0.999</v>
      </c>
      <c r="H20" s="43">
        <f>H19*G20</f>
        <v>0.999</v>
      </c>
      <c r="I20" s="46">
        <f>H19*F20</f>
        <v>1E-3</v>
      </c>
      <c r="J20" s="33">
        <f t="shared" ref="J20:J28" si="0">$E20*($B$13/10000)</f>
        <v>459063.45645836415</v>
      </c>
      <c r="K20" s="33">
        <f>MIN(0, E20-$B$11)</f>
        <v>-7046827.1770817935</v>
      </c>
      <c r="L20" s="37"/>
      <c r="M20" s="43">
        <f>(1+$B$12)^-A20</f>
        <v>0.970873786407767</v>
      </c>
      <c r="N20" s="33">
        <f t="shared" ref="N20:N29" si="1">J20*M20*H20</f>
        <v>445246.98349699593</v>
      </c>
      <c r="O20" s="33">
        <f>K20*M20*I20</f>
        <v>-6841.579783574557</v>
      </c>
      <c r="P20" s="37"/>
    </row>
    <row r="21" spans="1:16" x14ac:dyDescent="0.25">
      <c r="A21" s="36">
        <f>A20+1</f>
        <v>2</v>
      </c>
      <c r="B21" s="42">
        <v>0.58400707816921804</v>
      </c>
      <c r="C21" s="43">
        <f t="shared" ref="C21:C29" si="2">_xlfn.NORM.INV(B21, 0, 1)</f>
        <v>0.21215534443895664</v>
      </c>
      <c r="D21" s="44">
        <f t="shared" ref="D21:D29" si="3">$D$19*EXP(($B$8-($B$9^2)/2)*$A21+$B$9*$C21*SQRT($A21))</f>
        <v>1.0618470477685447</v>
      </c>
      <c r="E21" s="33">
        <f t="shared" ref="E21:E29" si="4">(E20-J20)*(D21/D20)</f>
        <v>30593937.140307307</v>
      </c>
      <c r="F21" s="45">
        <f t="shared" ref="F21:F29" si="5">$B$14</f>
        <v>1E-3</v>
      </c>
      <c r="G21" s="41">
        <f t="shared" ref="G21:G29" si="6">1-F21</f>
        <v>0.999</v>
      </c>
      <c r="H21" s="43">
        <f t="shared" ref="H21:H29" si="7">H20*G21</f>
        <v>0.99800100000000003</v>
      </c>
      <c r="I21" s="46">
        <f t="shared" ref="I21:I29" si="8">H20*F21</f>
        <v>9.990000000000001E-4</v>
      </c>
      <c r="J21" s="33">
        <f t="shared" si="0"/>
        <v>611878.74280614615</v>
      </c>
      <c r="K21" s="33">
        <f t="shared" ref="K21:K29" si="9">MIN(0, E21-$B$11)</f>
        <v>0</v>
      </c>
      <c r="L21" s="37"/>
      <c r="M21" s="43">
        <f t="shared" ref="M21:M29" si="10">(1+$B$12)^-A21</f>
        <v>0.94259590913375435</v>
      </c>
      <c r="N21" s="33">
        <f t="shared" si="1"/>
        <v>575601.46780966793</v>
      </c>
      <c r="O21" s="33">
        <f t="shared" ref="O21:O29" si="11">K21*M21*I21</f>
        <v>0</v>
      </c>
      <c r="P21" s="37"/>
    </row>
    <row r="22" spans="1:16" x14ac:dyDescent="0.25">
      <c r="A22" s="36">
        <f t="shared" ref="A22:A29" si="12">A21+1</f>
        <v>3</v>
      </c>
      <c r="B22" s="42">
        <v>0.95167887491592751</v>
      </c>
      <c r="C22" s="43">
        <f t="shared" si="2"/>
        <v>1.6613546000794448</v>
      </c>
      <c r="D22" s="44">
        <f t="shared" si="3"/>
        <v>2.2665643278523109</v>
      </c>
      <c r="E22" s="33">
        <f t="shared" si="4"/>
        <v>63998166.385799155</v>
      </c>
      <c r="F22" s="45">
        <f t="shared" si="5"/>
        <v>1E-3</v>
      </c>
      <c r="G22" s="41">
        <f t="shared" si="6"/>
        <v>0.999</v>
      </c>
      <c r="H22" s="43">
        <f t="shared" si="7"/>
        <v>0.997002999</v>
      </c>
      <c r="I22" s="46">
        <f t="shared" si="8"/>
        <v>9.980010000000001E-4</v>
      </c>
      <c r="J22" s="33">
        <f t="shared" si="0"/>
        <v>1279963.3277159831</v>
      </c>
      <c r="K22" s="33">
        <f t="shared" si="9"/>
        <v>0</v>
      </c>
      <c r="L22" s="37"/>
      <c r="M22" s="43">
        <f t="shared" si="10"/>
        <v>0.91514165935315961</v>
      </c>
      <c r="N22" s="33">
        <f t="shared" si="1"/>
        <v>1167837.2332182282</v>
      </c>
      <c r="O22" s="33">
        <f t="shared" si="11"/>
        <v>0</v>
      </c>
      <c r="P22" s="37"/>
    </row>
    <row r="23" spans="1:16" x14ac:dyDescent="0.25">
      <c r="A23" s="36">
        <f t="shared" si="12"/>
        <v>4</v>
      </c>
      <c r="B23" s="42">
        <v>0.39613730759020682</v>
      </c>
      <c r="C23" s="43">
        <f t="shared" si="2"/>
        <v>-0.26335805734076023</v>
      </c>
      <c r="D23" s="44">
        <f t="shared" si="3"/>
        <v>0.80411351303300183</v>
      </c>
      <c r="E23" s="33">
        <f t="shared" si="4"/>
        <v>22250661.043421574</v>
      </c>
      <c r="F23" s="45">
        <f t="shared" si="5"/>
        <v>1E-3</v>
      </c>
      <c r="G23" s="41">
        <f t="shared" si="6"/>
        <v>0.999</v>
      </c>
      <c r="H23" s="43">
        <f t="shared" si="7"/>
        <v>0.99600599600100004</v>
      </c>
      <c r="I23" s="46">
        <f t="shared" si="8"/>
        <v>9.97002999E-4</v>
      </c>
      <c r="J23" s="33">
        <f t="shared" si="0"/>
        <v>445013.2208684315</v>
      </c>
      <c r="K23" s="33">
        <f t="shared" si="9"/>
        <v>-7749338.9565784261</v>
      </c>
      <c r="L23" s="37"/>
      <c r="M23" s="43">
        <f t="shared" si="10"/>
        <v>0.888487047915689</v>
      </c>
      <c r="N23" s="33">
        <f t="shared" si="1"/>
        <v>393809.29971101263</v>
      </c>
      <c r="O23" s="33">
        <f t="shared" si="11"/>
        <v>-6864.5523796266179</v>
      </c>
      <c r="P23" s="37"/>
    </row>
    <row r="24" spans="1:16" x14ac:dyDescent="0.25">
      <c r="A24" s="36">
        <f t="shared" si="12"/>
        <v>5</v>
      </c>
      <c r="B24" s="42">
        <v>0.56172177162554748</v>
      </c>
      <c r="C24" s="43">
        <f t="shared" si="2"/>
        <v>0.155335973872092</v>
      </c>
      <c r="D24" s="44">
        <f t="shared" si="3"/>
        <v>1.0296331143001205</v>
      </c>
      <c r="E24" s="33">
        <f t="shared" si="4"/>
        <v>27921203.552694909</v>
      </c>
      <c r="F24" s="45">
        <f t="shared" si="5"/>
        <v>1E-3</v>
      </c>
      <c r="G24" s="41">
        <f t="shared" si="6"/>
        <v>0.999</v>
      </c>
      <c r="H24" s="43">
        <f t="shared" si="7"/>
        <v>0.99500999000499901</v>
      </c>
      <c r="I24" s="46">
        <f t="shared" si="8"/>
        <v>9.960059960010001E-4</v>
      </c>
      <c r="J24" s="33">
        <f t="shared" si="0"/>
        <v>558424.07105389819</v>
      </c>
      <c r="K24" s="33">
        <f t="shared" si="9"/>
        <v>-2078796.4473050907</v>
      </c>
      <c r="L24" s="37"/>
      <c r="M24" s="43">
        <f t="shared" si="10"/>
        <v>0.86260878438416411</v>
      </c>
      <c r="N24" s="33">
        <f t="shared" si="1"/>
        <v>479297.81375762983</v>
      </c>
      <c r="O24" s="33">
        <f t="shared" si="11"/>
        <v>-1786.0260760438948</v>
      </c>
      <c r="P24" s="37"/>
    </row>
    <row r="25" spans="1:16" x14ac:dyDescent="0.25">
      <c r="A25" s="36">
        <f t="shared" si="12"/>
        <v>6</v>
      </c>
      <c r="B25" s="42">
        <v>0.31889801649771665</v>
      </c>
      <c r="C25" s="43">
        <f t="shared" si="2"/>
        <v>-0.47078254170310541</v>
      </c>
      <c r="D25" s="44">
        <f t="shared" si="3"/>
        <v>0.64664805166325834</v>
      </c>
      <c r="E25" s="33">
        <f t="shared" si="4"/>
        <v>17184847.489993427</v>
      </c>
      <c r="F25" s="45">
        <f t="shared" si="5"/>
        <v>1E-3</v>
      </c>
      <c r="G25" s="41">
        <f t="shared" si="6"/>
        <v>0.999</v>
      </c>
      <c r="H25" s="43">
        <f t="shared" si="7"/>
        <v>0.994014980014994</v>
      </c>
      <c r="I25" s="46">
        <f t="shared" si="8"/>
        <v>9.9500999000499903E-4</v>
      </c>
      <c r="J25" s="33">
        <f t="shared" si="0"/>
        <v>343696.94979986857</v>
      </c>
      <c r="K25" s="33">
        <f t="shared" si="9"/>
        <v>-12815152.510006573</v>
      </c>
      <c r="L25" s="37"/>
      <c r="M25" s="43">
        <f t="shared" si="10"/>
        <v>0.83748425668365445</v>
      </c>
      <c r="N25" s="33">
        <f t="shared" si="1"/>
        <v>286118.05167968484</v>
      </c>
      <c r="O25" s="33">
        <f t="shared" si="11"/>
        <v>-10678.93324937338</v>
      </c>
      <c r="P25" s="37"/>
    </row>
    <row r="26" spans="1:16" x14ac:dyDescent="0.25">
      <c r="A26" s="36">
        <f t="shared" si="12"/>
        <v>7</v>
      </c>
      <c r="B26" s="42">
        <v>0.2384155808504439</v>
      </c>
      <c r="C26" s="43">
        <f t="shared" si="2"/>
        <v>-0.71140845405157016</v>
      </c>
      <c r="D26" s="44">
        <f t="shared" si="3"/>
        <v>0.51188107567084484</v>
      </c>
      <c r="E26" s="33">
        <f t="shared" si="4"/>
        <v>13331310.953269701</v>
      </c>
      <c r="F26" s="45">
        <f t="shared" si="5"/>
        <v>1E-3</v>
      </c>
      <c r="G26" s="41">
        <f t="shared" si="6"/>
        <v>0.999</v>
      </c>
      <c r="H26" s="43">
        <f t="shared" si="7"/>
        <v>0.99302096503497905</v>
      </c>
      <c r="I26" s="46">
        <f t="shared" si="8"/>
        <v>9.9401498001499395E-4</v>
      </c>
      <c r="J26" s="33">
        <f t="shared" si="0"/>
        <v>266626.21906539402</v>
      </c>
      <c r="K26" s="33">
        <f t="shared" si="9"/>
        <v>-16668689.046730299</v>
      </c>
      <c r="L26" s="37"/>
      <c r="M26" s="43">
        <f t="shared" si="10"/>
        <v>0.81309151134335378</v>
      </c>
      <c r="N26" s="33">
        <f t="shared" si="1"/>
        <v>215278.51985738386</v>
      </c>
      <c r="O26" s="33">
        <f t="shared" si="11"/>
        <v>-13472.053578386996</v>
      </c>
      <c r="P26" s="37"/>
    </row>
    <row r="27" spans="1:16" x14ac:dyDescent="0.25">
      <c r="A27" s="36">
        <f t="shared" si="12"/>
        <v>8</v>
      </c>
      <c r="B27" s="42">
        <v>0.2004465665745776</v>
      </c>
      <c r="C27" s="43">
        <f t="shared" si="2"/>
        <v>-0.84002720507006734</v>
      </c>
      <c r="D27" s="44">
        <f t="shared" si="3"/>
        <v>0.43483583074922288</v>
      </c>
      <c r="E27" s="33">
        <f t="shared" si="4"/>
        <v>11098267.370852116</v>
      </c>
      <c r="F27" s="45">
        <f t="shared" si="5"/>
        <v>1E-3</v>
      </c>
      <c r="G27" s="41">
        <f t="shared" si="6"/>
        <v>0.999</v>
      </c>
      <c r="H27" s="43">
        <f t="shared" si="7"/>
        <v>0.9920279440699441</v>
      </c>
      <c r="I27" s="46">
        <f t="shared" si="8"/>
        <v>9.9302096503497907E-4</v>
      </c>
      <c r="J27" s="33">
        <f t="shared" si="0"/>
        <v>221965.34741704233</v>
      </c>
      <c r="K27" s="33">
        <f t="shared" si="9"/>
        <v>-18901732.629147884</v>
      </c>
      <c r="L27" s="37"/>
      <c r="M27" s="43">
        <f t="shared" si="10"/>
        <v>0.78940923431393573</v>
      </c>
      <c r="N27" s="33">
        <f t="shared" si="1"/>
        <v>173824.61939083497</v>
      </c>
      <c r="O27" s="33">
        <f t="shared" si="11"/>
        <v>-14817.066689536261</v>
      </c>
      <c r="P27" s="37"/>
    </row>
    <row r="28" spans="1:16" x14ac:dyDescent="0.25">
      <c r="A28" s="36">
        <f t="shared" si="12"/>
        <v>9</v>
      </c>
      <c r="B28" s="42">
        <v>0.64262652524099306</v>
      </c>
      <c r="C28" s="43">
        <f t="shared" si="2"/>
        <v>0.36548828577144649</v>
      </c>
      <c r="D28" s="44">
        <f t="shared" si="3"/>
        <v>1.2140227803859236</v>
      </c>
      <c r="E28" s="33">
        <f t="shared" si="4"/>
        <v>30365663.289653584</v>
      </c>
      <c r="F28" s="45">
        <f t="shared" si="5"/>
        <v>1E-3</v>
      </c>
      <c r="G28" s="41">
        <f t="shared" si="6"/>
        <v>0.999</v>
      </c>
      <c r="H28" s="43">
        <f t="shared" si="7"/>
        <v>0.99103591612587416</v>
      </c>
      <c r="I28" s="46">
        <f t="shared" si="8"/>
        <v>9.9202794406994411E-4</v>
      </c>
      <c r="J28" s="33">
        <f t="shared" si="0"/>
        <v>607313.26579307171</v>
      </c>
      <c r="K28" s="33">
        <f t="shared" si="9"/>
        <v>0</v>
      </c>
      <c r="L28" s="37"/>
      <c r="M28" s="43">
        <f t="shared" si="10"/>
        <v>0.76641673234362695</v>
      </c>
      <c r="N28" s="33">
        <f t="shared" si="1"/>
        <v>461282.67058207712</v>
      </c>
      <c r="O28" s="33">
        <f t="shared" si="11"/>
        <v>0</v>
      </c>
      <c r="P28" s="37"/>
    </row>
    <row r="29" spans="1:16" x14ac:dyDescent="0.25">
      <c r="A29" s="36">
        <f t="shared" si="12"/>
        <v>10</v>
      </c>
      <c r="B29" s="42">
        <v>6.1450360936032844E-4</v>
      </c>
      <c r="C29" s="43">
        <f t="shared" si="2"/>
        <v>-3.2320612216927156</v>
      </c>
      <c r="D29" s="44">
        <f t="shared" si="3"/>
        <v>4.0107076083709864E-2</v>
      </c>
      <c r="E29" s="33">
        <f t="shared" si="4"/>
        <v>983112.03695307649</v>
      </c>
      <c r="F29" s="45">
        <f t="shared" si="5"/>
        <v>1E-3</v>
      </c>
      <c r="G29" s="41">
        <f t="shared" si="6"/>
        <v>0.999</v>
      </c>
      <c r="H29" s="43">
        <f t="shared" si="7"/>
        <v>0.99004488020974823</v>
      </c>
      <c r="I29" s="46">
        <f t="shared" si="8"/>
        <v>9.9103591612587408E-4</v>
      </c>
      <c r="J29" s="37"/>
      <c r="K29" s="33">
        <f t="shared" si="9"/>
        <v>-29016887.963046923</v>
      </c>
      <c r="L29" s="33">
        <f>MIN(0, E29-$B$11)</f>
        <v>-29016887.963046923</v>
      </c>
      <c r="M29" s="43">
        <f t="shared" si="10"/>
        <v>0.74409391489672516</v>
      </c>
      <c r="N29" s="33">
        <f t="shared" si="1"/>
        <v>0</v>
      </c>
      <c r="O29" s="33">
        <f t="shared" si="11"/>
        <v>-21397.743630161251</v>
      </c>
      <c r="P29" s="33">
        <f>L29*M29*H29</f>
        <v>-21376345.886531092</v>
      </c>
    </row>
    <row r="31" spans="1:16" x14ac:dyDescent="0.25">
      <c r="A31" s="30" t="s">
        <v>183</v>
      </c>
      <c r="B31" s="47">
        <f>-SUM(N19:N29)-SUM(O20:O29)-P29</f>
        <v>16653907.18241428</v>
      </c>
    </row>
    <row r="32" spans="1:16" x14ac:dyDescent="0.25">
      <c r="A32" s="2"/>
      <c r="B32" s="34"/>
    </row>
    <row r="34" spans="1:16" x14ac:dyDescent="0.25">
      <c r="A34" s="160" t="s">
        <v>184</v>
      </c>
      <c r="B34" s="160"/>
      <c r="N34" s="34"/>
      <c r="O34" s="34"/>
    </row>
    <row r="35" spans="1:16" ht="41.4" x14ac:dyDescent="0.25">
      <c r="A35" s="35" t="s">
        <v>167</v>
      </c>
      <c r="B35" s="35" t="s">
        <v>168</v>
      </c>
      <c r="C35" s="35" t="s">
        <v>169</v>
      </c>
      <c r="D35" s="35" t="s">
        <v>170</v>
      </c>
      <c r="E35" s="35" t="s">
        <v>171</v>
      </c>
      <c r="F35" s="35" t="s">
        <v>172</v>
      </c>
      <c r="G35" s="35" t="s">
        <v>173</v>
      </c>
      <c r="H35" s="35" t="s">
        <v>174</v>
      </c>
      <c r="I35" s="35" t="s">
        <v>175</v>
      </c>
      <c r="J35" s="35" t="s">
        <v>176</v>
      </c>
      <c r="K35" s="35" t="s">
        <v>177</v>
      </c>
      <c r="L35" s="35" t="s">
        <v>178</v>
      </c>
      <c r="M35" s="35" t="s">
        <v>179</v>
      </c>
      <c r="N35" s="35" t="s">
        <v>180</v>
      </c>
      <c r="O35" s="35" t="s">
        <v>181</v>
      </c>
      <c r="P35" s="35" t="s">
        <v>182</v>
      </c>
    </row>
    <row r="36" spans="1:16" x14ac:dyDescent="0.25">
      <c r="A36" s="36">
        <v>0</v>
      </c>
      <c r="B36" s="37"/>
      <c r="C36" s="37"/>
      <c r="D36" s="38">
        <v>1</v>
      </c>
      <c r="E36" s="39">
        <f>$B$11</f>
        <v>30000000</v>
      </c>
      <c r="F36" s="37"/>
      <c r="G36" s="37"/>
      <c r="H36" s="40">
        <v>1</v>
      </c>
      <c r="I36" s="37"/>
      <c r="J36" s="33">
        <f>$E36*($B$13/10000)</f>
        <v>600000</v>
      </c>
      <c r="K36" s="37"/>
      <c r="L36" s="37"/>
      <c r="M36" s="41">
        <v>1</v>
      </c>
      <c r="N36" s="33">
        <f>J36*M36*H36</f>
        <v>600000</v>
      </c>
      <c r="O36" s="37"/>
      <c r="P36" s="37"/>
    </row>
    <row r="37" spans="1:16" x14ac:dyDescent="0.25">
      <c r="A37" s="36">
        <v>1</v>
      </c>
      <c r="B37" s="42">
        <v>0.60307613820588812</v>
      </c>
      <c r="C37" s="43">
        <f>_xlfn.NORM.INV(B37, 0, 1)</f>
        <v>0.26131743342917652</v>
      </c>
      <c r="D37" s="44">
        <f>$D$19*EXP(($B$8-($B$9^2)/2)*$A37+$B$9*$C37*SQRT($A37))</f>
        <v>1.0654478530127616</v>
      </c>
      <c r="E37" s="33">
        <f>(E36-J36)*(D37/D36)</f>
        <v>31324166.878575191</v>
      </c>
      <c r="F37" s="45">
        <f>$B$14</f>
        <v>1E-3</v>
      </c>
      <c r="G37" s="41">
        <f>1-F37</f>
        <v>0.999</v>
      </c>
      <c r="H37" s="43">
        <f>H36*G37</f>
        <v>0.999</v>
      </c>
      <c r="I37" s="46">
        <f>H36*F37</f>
        <v>1E-3</v>
      </c>
      <c r="J37" s="33">
        <f t="shared" ref="J37:J45" si="13">$E37*($B$13/10000)</f>
        <v>626483.33757150383</v>
      </c>
      <c r="K37" s="33">
        <f>MIN(0, E37-$B$11)</f>
        <v>0</v>
      </c>
      <c r="L37" s="37"/>
      <c r="M37" s="43">
        <f>(1+$B$12)^-A37</f>
        <v>0.970873786407767</v>
      </c>
      <c r="N37" s="33">
        <f t="shared" ref="N37:N46" si="14">J37*M37*H37</f>
        <v>607628.01381935179</v>
      </c>
      <c r="O37" s="33">
        <f>K37*M37*I37</f>
        <v>0</v>
      </c>
      <c r="P37" s="37"/>
    </row>
    <row r="38" spans="1:16" x14ac:dyDescent="0.25">
      <c r="A38" s="36">
        <f>A37+1</f>
        <v>2</v>
      </c>
      <c r="B38" s="42">
        <v>0.125612</v>
      </c>
      <c r="C38" s="43">
        <f t="shared" ref="C38:C46" si="15">_xlfn.NORM.INV(B38, 0, 1)</f>
        <v>-1.1473814605963528</v>
      </c>
      <c r="D38" s="44">
        <f t="shared" ref="D38:D46" si="16">$D$19*EXP(($B$8-($B$9^2)/2)*$A38+$B$9*$C38*SQRT($A38))</f>
        <v>0.59643039883796678</v>
      </c>
      <c r="E38" s="33">
        <f t="shared" ref="E38:E46" si="17">(E37-J37)*(D38/D37)</f>
        <v>17184352.651319496</v>
      </c>
      <c r="F38" s="45">
        <f t="shared" ref="F38:F46" si="18">$B$14</f>
        <v>1E-3</v>
      </c>
      <c r="G38" s="41">
        <f t="shared" ref="G38:G46" si="19">1-F38</f>
        <v>0.999</v>
      </c>
      <c r="H38" s="43">
        <f t="shared" ref="H38:H46" si="20">H37*G38</f>
        <v>0.99800100000000003</v>
      </c>
      <c r="I38" s="46">
        <f t="shared" ref="I38:I46" si="21">H37*F38</f>
        <v>9.990000000000001E-4</v>
      </c>
      <c r="J38" s="33">
        <f t="shared" si="13"/>
        <v>343687.05302638991</v>
      </c>
      <c r="K38" s="33">
        <f t="shared" ref="K38:K46" si="22">MIN(0, E38-$B$11)</f>
        <v>-12815647.348680504</v>
      </c>
      <c r="L38" s="37"/>
      <c r="M38" s="43">
        <f t="shared" ref="M38:M46" si="23">(1+$B$12)^-A38</f>
        <v>0.94259590913375435</v>
      </c>
      <c r="N38" s="33">
        <f t="shared" si="14"/>
        <v>323310.41814251122</v>
      </c>
      <c r="O38" s="33">
        <f t="shared" ref="O38:O46" si="24">K38*M38*I38</f>
        <v>-12067.896787003321</v>
      </c>
      <c r="P38" s="37"/>
    </row>
    <row r="39" spans="1:16" x14ac:dyDescent="0.25">
      <c r="A39" s="36">
        <f t="shared" ref="A39:A46" si="25">A38+1</f>
        <v>3</v>
      </c>
      <c r="B39" s="42">
        <v>0.55626149999999996</v>
      </c>
      <c r="C39" s="43">
        <f t="shared" si="15"/>
        <v>0.14149741756899981</v>
      </c>
      <c r="D39" s="44">
        <f t="shared" si="16"/>
        <v>1.0289349261003053</v>
      </c>
      <c r="E39" s="33">
        <f t="shared" si="17"/>
        <v>29052759.628985953</v>
      </c>
      <c r="F39" s="45">
        <f t="shared" si="18"/>
        <v>1E-3</v>
      </c>
      <c r="G39" s="41">
        <f t="shared" si="19"/>
        <v>0.999</v>
      </c>
      <c r="H39" s="43">
        <f t="shared" si="20"/>
        <v>0.997002999</v>
      </c>
      <c r="I39" s="46">
        <f t="shared" si="21"/>
        <v>9.980010000000001E-4</v>
      </c>
      <c r="J39" s="33">
        <f t="shared" si="13"/>
        <v>581055.19257971912</v>
      </c>
      <c r="K39" s="33">
        <f t="shared" si="22"/>
        <v>-947240.37101404741</v>
      </c>
      <c r="L39" s="37"/>
      <c r="M39" s="43">
        <f t="shared" si="23"/>
        <v>0.91514165935315961</v>
      </c>
      <c r="N39" s="33">
        <f t="shared" si="14"/>
        <v>530154.16438552586</v>
      </c>
      <c r="O39" s="33">
        <f t="shared" si="24"/>
        <v>-865.12627354535073</v>
      </c>
      <c r="P39" s="37"/>
    </row>
    <row r="40" spans="1:16" x14ac:dyDescent="0.25">
      <c r="A40" s="36">
        <f t="shared" si="25"/>
        <v>4</v>
      </c>
      <c r="B40" s="42">
        <v>0.16918758478035878</v>
      </c>
      <c r="C40" s="43">
        <f t="shared" si="15"/>
        <v>-0.95738063400908457</v>
      </c>
      <c r="D40" s="44">
        <f t="shared" si="16"/>
        <v>0.53023849642097187</v>
      </c>
      <c r="E40" s="33">
        <f t="shared" si="17"/>
        <v>14672253.189149348</v>
      </c>
      <c r="F40" s="45">
        <f t="shared" si="18"/>
        <v>1E-3</v>
      </c>
      <c r="G40" s="41">
        <f t="shared" si="19"/>
        <v>0.999</v>
      </c>
      <c r="H40" s="43">
        <f t="shared" si="20"/>
        <v>0.99600599600100004</v>
      </c>
      <c r="I40" s="46">
        <f t="shared" si="21"/>
        <v>9.97002999E-4</v>
      </c>
      <c r="J40" s="33">
        <f t="shared" si="13"/>
        <v>293445.06378298695</v>
      </c>
      <c r="K40" s="33">
        <f t="shared" si="22"/>
        <v>-15327746.810850652</v>
      </c>
      <c r="L40" s="37"/>
      <c r="M40" s="43">
        <f t="shared" si="23"/>
        <v>0.888487047915689</v>
      </c>
      <c r="N40" s="33">
        <f t="shared" si="14"/>
        <v>259680.81318239609</v>
      </c>
      <c r="O40" s="33">
        <f t="shared" si="24"/>
        <v>-13577.689843521339</v>
      </c>
      <c r="P40" s="37"/>
    </row>
    <row r="41" spans="1:16" x14ac:dyDescent="0.25">
      <c r="A41" s="36">
        <f t="shared" si="25"/>
        <v>5</v>
      </c>
      <c r="B41" s="42">
        <v>7.6269041182611574E-2</v>
      </c>
      <c r="C41" s="43">
        <f t="shared" si="15"/>
        <v>-1.4306237312024623</v>
      </c>
      <c r="D41" s="44">
        <f t="shared" si="16"/>
        <v>0.35533595888914005</v>
      </c>
      <c r="E41" s="33">
        <f t="shared" si="17"/>
        <v>9635866.8927229028</v>
      </c>
      <c r="F41" s="45">
        <f t="shared" si="18"/>
        <v>1E-3</v>
      </c>
      <c r="G41" s="41">
        <f t="shared" si="19"/>
        <v>0.999</v>
      </c>
      <c r="H41" s="43">
        <f t="shared" si="20"/>
        <v>0.99500999000499901</v>
      </c>
      <c r="I41" s="46">
        <f t="shared" si="21"/>
        <v>9.960059960010001E-4</v>
      </c>
      <c r="J41" s="33">
        <f t="shared" si="13"/>
        <v>192717.33785445805</v>
      </c>
      <c r="K41" s="33">
        <f t="shared" si="22"/>
        <v>-20364133.107277095</v>
      </c>
      <c r="L41" s="37"/>
      <c r="M41" s="43">
        <f t="shared" si="23"/>
        <v>0.86260878438416411</v>
      </c>
      <c r="N41" s="33">
        <f t="shared" si="14"/>
        <v>165410.13092882407</v>
      </c>
      <c r="O41" s="33">
        <f t="shared" si="24"/>
        <v>-17496.12031171986</v>
      </c>
      <c r="P41" s="37"/>
    </row>
    <row r="42" spans="1:16" x14ac:dyDescent="0.25">
      <c r="A42" s="36">
        <f t="shared" si="25"/>
        <v>6</v>
      </c>
      <c r="B42" s="42">
        <v>0.71598687464788546</v>
      </c>
      <c r="C42" s="43">
        <f t="shared" si="15"/>
        <v>0.57096074780604777</v>
      </c>
      <c r="D42" s="44">
        <f t="shared" si="16"/>
        <v>1.3903684008159003</v>
      </c>
      <c r="E42" s="33">
        <f t="shared" si="17"/>
        <v>36949417.633704871</v>
      </c>
      <c r="F42" s="45">
        <f t="shared" si="18"/>
        <v>1E-3</v>
      </c>
      <c r="G42" s="41">
        <f t="shared" si="19"/>
        <v>0.999</v>
      </c>
      <c r="H42" s="43">
        <f t="shared" si="20"/>
        <v>0.994014980014994</v>
      </c>
      <c r="I42" s="46">
        <f t="shared" si="21"/>
        <v>9.9500999000499903E-4</v>
      </c>
      <c r="J42" s="33">
        <f t="shared" si="13"/>
        <v>738988.3526740974</v>
      </c>
      <c r="K42" s="33">
        <f t="shared" si="22"/>
        <v>0</v>
      </c>
      <c r="L42" s="37"/>
      <c r="M42" s="43">
        <f t="shared" si="23"/>
        <v>0.83748425668365445</v>
      </c>
      <c r="N42" s="33">
        <f t="shared" si="14"/>
        <v>615187.0355678479</v>
      </c>
      <c r="O42" s="33">
        <f t="shared" si="24"/>
        <v>0</v>
      </c>
      <c r="P42" s="37"/>
    </row>
    <row r="43" spans="1:16" x14ac:dyDescent="0.25">
      <c r="A43" s="36">
        <f t="shared" si="25"/>
        <v>7</v>
      </c>
      <c r="B43" s="42">
        <v>0.92553680098994839</v>
      </c>
      <c r="C43" s="43">
        <f t="shared" si="15"/>
        <v>1.4433340297882917</v>
      </c>
      <c r="D43" s="44">
        <f t="shared" si="16"/>
        <v>2.8309458275078598</v>
      </c>
      <c r="E43" s="33">
        <f t="shared" si="17"/>
        <v>73728490.682935119</v>
      </c>
      <c r="F43" s="45">
        <f t="shared" si="18"/>
        <v>1E-3</v>
      </c>
      <c r="G43" s="41">
        <f t="shared" si="19"/>
        <v>0.999</v>
      </c>
      <c r="H43" s="43">
        <f t="shared" si="20"/>
        <v>0.99302096503497905</v>
      </c>
      <c r="I43" s="46">
        <f t="shared" si="21"/>
        <v>9.9401498001499395E-4</v>
      </c>
      <c r="J43" s="33">
        <f t="shared" si="13"/>
        <v>1474569.8136587024</v>
      </c>
      <c r="K43" s="33">
        <f t="shared" si="22"/>
        <v>0</v>
      </c>
      <c r="L43" s="37"/>
      <c r="M43" s="43">
        <f t="shared" si="23"/>
        <v>0.81309151134335378</v>
      </c>
      <c r="N43" s="33">
        <f t="shared" si="14"/>
        <v>1190592.613222956</v>
      </c>
      <c r="O43" s="33">
        <f t="shared" si="24"/>
        <v>0</v>
      </c>
      <c r="P43" s="37"/>
    </row>
    <row r="44" spans="1:16" x14ac:dyDescent="0.25">
      <c r="A44" s="36">
        <f t="shared" si="25"/>
        <v>8</v>
      </c>
      <c r="B44" s="42">
        <v>0.12633238608826791</v>
      </c>
      <c r="C44" s="43">
        <f t="shared" si="15"/>
        <v>-1.1439008170355722</v>
      </c>
      <c r="D44" s="44">
        <f t="shared" si="16"/>
        <v>0.33600406204350269</v>
      </c>
      <c r="E44" s="33">
        <f t="shared" si="17"/>
        <v>8575794.9427166432</v>
      </c>
      <c r="F44" s="45">
        <f t="shared" si="18"/>
        <v>1E-3</v>
      </c>
      <c r="G44" s="41">
        <f t="shared" si="19"/>
        <v>0.999</v>
      </c>
      <c r="H44" s="43">
        <f t="shared" si="20"/>
        <v>0.9920279440699441</v>
      </c>
      <c r="I44" s="46">
        <f t="shared" si="21"/>
        <v>9.9302096503497907E-4</v>
      </c>
      <c r="J44" s="33">
        <f t="shared" si="13"/>
        <v>171515.89885433286</v>
      </c>
      <c r="K44" s="33">
        <f t="shared" si="22"/>
        <v>-21424205.057283357</v>
      </c>
      <c r="L44" s="37"/>
      <c r="M44" s="43">
        <f t="shared" si="23"/>
        <v>0.78940923431393573</v>
      </c>
      <c r="N44" s="33">
        <f t="shared" si="14"/>
        <v>134316.84803401111</v>
      </c>
      <c r="O44" s="33">
        <f t="shared" si="24"/>
        <v>-16794.43262331123</v>
      </c>
      <c r="P44" s="37"/>
    </row>
    <row r="45" spans="1:16" x14ac:dyDescent="0.25">
      <c r="A45" s="36">
        <f t="shared" si="25"/>
        <v>9</v>
      </c>
      <c r="B45" s="42">
        <v>0.87627135677578372</v>
      </c>
      <c r="C45" s="43">
        <f t="shared" si="15"/>
        <v>1.1565474897635575</v>
      </c>
      <c r="D45" s="44">
        <f t="shared" si="16"/>
        <v>2.4741397028492749</v>
      </c>
      <c r="E45" s="33">
        <f t="shared" si="17"/>
        <v>61884253.213438094</v>
      </c>
      <c r="F45" s="45">
        <f t="shared" si="18"/>
        <v>1E-3</v>
      </c>
      <c r="G45" s="41">
        <f t="shared" si="19"/>
        <v>0.999</v>
      </c>
      <c r="H45" s="43">
        <f t="shared" si="20"/>
        <v>0.99103591612587416</v>
      </c>
      <c r="I45" s="46">
        <f t="shared" si="21"/>
        <v>9.9202794406994411E-4</v>
      </c>
      <c r="J45" s="33">
        <f t="shared" si="13"/>
        <v>1237685.064268762</v>
      </c>
      <c r="K45" s="33">
        <f t="shared" si="22"/>
        <v>0</v>
      </c>
      <c r="L45" s="37"/>
      <c r="M45" s="43">
        <f t="shared" si="23"/>
        <v>0.76641673234362695</v>
      </c>
      <c r="N45" s="33">
        <f t="shared" si="14"/>
        <v>940079.36915373313</v>
      </c>
      <c r="O45" s="33">
        <f t="shared" si="24"/>
        <v>0</v>
      </c>
      <c r="P45" s="37"/>
    </row>
    <row r="46" spans="1:16" x14ac:dyDescent="0.25">
      <c r="A46" s="36">
        <f t="shared" si="25"/>
        <v>10</v>
      </c>
      <c r="B46" s="42">
        <v>0.60134734956617675</v>
      </c>
      <c r="C46" s="43">
        <f t="shared" si="15"/>
        <v>0.25683609994742645</v>
      </c>
      <c r="D46" s="44">
        <f t="shared" si="16"/>
        <v>1.0981820363337444</v>
      </c>
      <c r="E46" s="33">
        <f t="shared" si="17"/>
        <v>26918840.367020831</v>
      </c>
      <c r="F46" s="45">
        <f t="shared" si="18"/>
        <v>1E-3</v>
      </c>
      <c r="G46" s="41">
        <f t="shared" si="19"/>
        <v>0.999</v>
      </c>
      <c r="H46" s="43">
        <f t="shared" si="20"/>
        <v>0.99004488020974823</v>
      </c>
      <c r="I46" s="46">
        <f t="shared" si="21"/>
        <v>9.9103591612587408E-4</v>
      </c>
      <c r="J46" s="37"/>
      <c r="K46" s="33">
        <f t="shared" si="22"/>
        <v>-3081159.6329791695</v>
      </c>
      <c r="L46" s="33">
        <f>MIN(0, E46-$B$11)</f>
        <v>-3081159.6329791695</v>
      </c>
      <c r="M46" s="43">
        <f t="shared" si="23"/>
        <v>0.74409391489672516</v>
      </c>
      <c r="N46" s="33">
        <f t="shared" si="14"/>
        <v>0</v>
      </c>
      <c r="O46" s="33">
        <f t="shared" si="24"/>
        <v>-2272.1204284226428</v>
      </c>
      <c r="P46" s="33">
        <f>L46*M46*H46</f>
        <v>-2269848.3079942199</v>
      </c>
    </row>
    <row r="48" spans="1:16" x14ac:dyDescent="0.25">
      <c r="A48" s="30" t="s">
        <v>183</v>
      </c>
      <c r="B48" s="47">
        <f>-SUM(N36:N46)-SUM(O37:O46)-P46</f>
        <v>-3033437.7121754144</v>
      </c>
    </row>
    <row r="51" spans="1:16" x14ac:dyDescent="0.25">
      <c r="A51" s="160" t="s">
        <v>185</v>
      </c>
      <c r="B51" s="160"/>
      <c r="N51" s="34"/>
      <c r="O51" s="34"/>
    </row>
    <row r="52" spans="1:16" ht="41.4" x14ac:dyDescent="0.25">
      <c r="A52" s="35" t="s">
        <v>167</v>
      </c>
      <c r="B52" s="35" t="s">
        <v>168</v>
      </c>
      <c r="C52" s="35" t="s">
        <v>169</v>
      </c>
      <c r="D52" s="35" t="s">
        <v>170</v>
      </c>
      <c r="E52" s="35" t="s">
        <v>171</v>
      </c>
      <c r="F52" s="35" t="s">
        <v>172</v>
      </c>
      <c r="G52" s="35" t="s">
        <v>173</v>
      </c>
      <c r="H52" s="35" t="s">
        <v>174</v>
      </c>
      <c r="I52" s="35" t="s">
        <v>175</v>
      </c>
      <c r="J52" s="35" t="s">
        <v>176</v>
      </c>
      <c r="K52" s="35" t="s">
        <v>177</v>
      </c>
      <c r="L52" s="35" t="s">
        <v>178</v>
      </c>
      <c r="M52" s="35" t="s">
        <v>179</v>
      </c>
      <c r="N52" s="35" t="s">
        <v>180</v>
      </c>
      <c r="O52" s="35" t="s">
        <v>181</v>
      </c>
      <c r="P52" s="35" t="s">
        <v>182</v>
      </c>
    </row>
    <row r="53" spans="1:16" x14ac:dyDescent="0.25">
      <c r="A53" s="36">
        <v>0</v>
      </c>
      <c r="B53" s="37"/>
      <c r="C53" s="37"/>
      <c r="D53" s="38">
        <v>1</v>
      </c>
      <c r="E53" s="39">
        <f>$B$11</f>
        <v>30000000</v>
      </c>
      <c r="F53" s="37"/>
      <c r="G53" s="37"/>
      <c r="H53" s="40">
        <v>1</v>
      </c>
      <c r="I53" s="37"/>
      <c r="J53" s="33">
        <f>$E53*($B$13/10000)</f>
        <v>600000</v>
      </c>
      <c r="K53" s="37"/>
      <c r="L53" s="37"/>
      <c r="M53" s="41">
        <v>1</v>
      </c>
      <c r="N53" s="33">
        <f>J53*M53*H53</f>
        <v>600000</v>
      </c>
      <c r="O53" s="37"/>
      <c r="P53" s="37"/>
    </row>
    <row r="54" spans="1:16" x14ac:dyDescent="0.25">
      <c r="A54" s="36">
        <v>1</v>
      </c>
      <c r="B54" s="42">
        <v>0.32675884366408703</v>
      </c>
      <c r="C54" s="43">
        <f>_xlfn.NORM.INV(B54, 0, 1)</f>
        <v>-0.44888074439504494</v>
      </c>
      <c r="D54" s="44">
        <f>$D$19*EXP(($B$8-($B$9^2)/2)*$A54+$B$9*$C54*SQRT($A54))</f>
        <v>0.86099703061922406</v>
      </c>
      <c r="E54" s="33">
        <f>(E53-J53)*(D54/D53)</f>
        <v>25313312.700205188</v>
      </c>
      <c r="F54" s="45">
        <f>$B$14</f>
        <v>1E-3</v>
      </c>
      <c r="G54" s="41">
        <f>1-F54</f>
        <v>0.999</v>
      </c>
      <c r="H54" s="43">
        <f>H53*G54</f>
        <v>0.999</v>
      </c>
      <c r="I54" s="46">
        <f>H53*F54</f>
        <v>1E-3</v>
      </c>
      <c r="J54" s="33">
        <f t="shared" ref="J54:J62" si="26">$E54*($B$13/10000)</f>
        <v>506266.25400410377</v>
      </c>
      <c r="K54" s="33">
        <f>MIN(0, E54-$B$11)</f>
        <v>-4686687.2997948118</v>
      </c>
      <c r="L54" s="37"/>
      <c r="M54" s="43">
        <f>(1+$B$12)^-A54</f>
        <v>0.970873786407767</v>
      </c>
      <c r="N54" s="33">
        <f t="shared" ref="N54:N63" si="27">J54*M54*H54</f>
        <v>491029.11432048515</v>
      </c>
      <c r="O54" s="33">
        <f>K54*M54*I54</f>
        <v>-4550.1818444609817</v>
      </c>
      <c r="P54" s="37"/>
    </row>
    <row r="55" spans="1:16" x14ac:dyDescent="0.25">
      <c r="A55" s="36">
        <f>A54+1</f>
        <v>2</v>
      </c>
      <c r="B55" s="42">
        <v>0.52446832202340377</v>
      </c>
      <c r="C55" s="43">
        <f t="shared" ref="C55:C63" si="28">_xlfn.NORM.INV(B55, 0, 1)</f>
        <v>6.1371491605184153E-2</v>
      </c>
      <c r="D55" s="44">
        <f t="shared" ref="D55:D63" si="29">$D$19*EXP(($B$8-($B$9^2)/2)*$A55+$B$9*$C55*SQRT($A55))</f>
        <v>0.99604555821026997</v>
      </c>
      <c r="E55" s="33">
        <f t="shared" ref="E55:E63" si="30">(E54-J54)*(D55/D54)</f>
        <v>28698064.623154301</v>
      </c>
      <c r="F55" s="45">
        <f t="shared" ref="F55:F63" si="31">$B$14</f>
        <v>1E-3</v>
      </c>
      <c r="G55" s="41">
        <f t="shared" ref="G55:G63" si="32">1-F55</f>
        <v>0.999</v>
      </c>
      <c r="H55" s="43">
        <f t="shared" ref="H55:H63" si="33">H54*G55</f>
        <v>0.99800100000000003</v>
      </c>
      <c r="I55" s="46">
        <f t="shared" ref="I55:I63" si="34">H54*F55</f>
        <v>9.990000000000001E-4</v>
      </c>
      <c r="J55" s="33">
        <f t="shared" si="26"/>
        <v>573961.29246308608</v>
      </c>
      <c r="K55" s="33">
        <f t="shared" ref="K55:K63" si="35">MIN(0, E55-$B$11)</f>
        <v>-1301935.3768456988</v>
      </c>
      <c r="L55" s="37"/>
      <c r="M55" s="43">
        <f t="shared" ref="M55:M63" si="36">(1+$B$12)^-A55</f>
        <v>0.94259590913375435</v>
      </c>
      <c r="N55" s="33">
        <f t="shared" si="27"/>
        <v>539932.08015783993</v>
      </c>
      <c r="O55" s="33">
        <f t="shared" ref="O55:O63" si="37">K55*M55*I55</f>
        <v>-1225.9717612110974</v>
      </c>
      <c r="P55" s="37"/>
    </row>
    <row r="56" spans="1:16" x14ac:dyDescent="0.25">
      <c r="A56" s="36">
        <f t="shared" ref="A56:A63" si="38">A55+1</f>
        <v>3</v>
      </c>
      <c r="B56" s="42">
        <v>0.96150861201037574</v>
      </c>
      <c r="C56" s="43">
        <f t="shared" si="28"/>
        <v>1.7684675288559475</v>
      </c>
      <c r="D56" s="44">
        <f t="shared" si="29"/>
        <v>2.3962923375024832</v>
      </c>
      <c r="E56" s="33">
        <f t="shared" si="30"/>
        <v>67661135.331559122</v>
      </c>
      <c r="F56" s="45">
        <f t="shared" si="31"/>
        <v>1E-3</v>
      </c>
      <c r="G56" s="41">
        <f t="shared" si="32"/>
        <v>0.999</v>
      </c>
      <c r="H56" s="43">
        <f t="shared" si="33"/>
        <v>0.997002999</v>
      </c>
      <c r="I56" s="46">
        <f t="shared" si="34"/>
        <v>9.980010000000001E-4</v>
      </c>
      <c r="J56" s="33">
        <f t="shared" si="26"/>
        <v>1353222.7066311825</v>
      </c>
      <c r="K56" s="33">
        <f t="shared" si="35"/>
        <v>0</v>
      </c>
      <c r="L56" s="37"/>
      <c r="M56" s="43">
        <f t="shared" si="36"/>
        <v>0.91514165935315961</v>
      </c>
      <c r="N56" s="33">
        <f t="shared" si="27"/>
        <v>1234679.0157342011</v>
      </c>
      <c r="O56" s="33">
        <f t="shared" si="37"/>
        <v>0</v>
      </c>
      <c r="P56" s="37"/>
    </row>
    <row r="57" spans="1:16" x14ac:dyDescent="0.25">
      <c r="A57" s="36">
        <f t="shared" si="38"/>
        <v>4</v>
      </c>
      <c r="B57" s="42">
        <v>0.91376456108351245</v>
      </c>
      <c r="C57" s="43">
        <f t="shared" si="28"/>
        <v>1.3643072729777905</v>
      </c>
      <c r="D57" s="44">
        <f t="shared" si="29"/>
        <v>2.1352513408147611</v>
      </c>
      <c r="E57" s="33">
        <f t="shared" si="30"/>
        <v>59084635.510945328</v>
      </c>
      <c r="F57" s="45">
        <f t="shared" si="31"/>
        <v>1E-3</v>
      </c>
      <c r="G57" s="41">
        <f t="shared" si="32"/>
        <v>0.999</v>
      </c>
      <c r="H57" s="43">
        <f t="shared" si="33"/>
        <v>0.99600599600100004</v>
      </c>
      <c r="I57" s="46">
        <f t="shared" si="34"/>
        <v>9.97002999E-4</v>
      </c>
      <c r="J57" s="33">
        <f t="shared" si="26"/>
        <v>1181692.7102189066</v>
      </c>
      <c r="K57" s="33">
        <f t="shared" si="35"/>
        <v>0</v>
      </c>
      <c r="L57" s="37"/>
      <c r="M57" s="43">
        <f t="shared" si="36"/>
        <v>0.888487047915689</v>
      </c>
      <c r="N57" s="33">
        <f t="shared" si="27"/>
        <v>1045725.2882886837</v>
      </c>
      <c r="O57" s="33">
        <f t="shared" si="37"/>
        <v>0</v>
      </c>
      <c r="P57" s="37"/>
    </row>
    <row r="58" spans="1:16" x14ac:dyDescent="0.25">
      <c r="A58" s="36">
        <f t="shared" si="38"/>
        <v>5</v>
      </c>
      <c r="B58" s="42">
        <v>0.91710192469551111</v>
      </c>
      <c r="C58" s="43">
        <f t="shared" si="28"/>
        <v>1.3858387383072091</v>
      </c>
      <c r="D58" s="44">
        <f t="shared" si="29"/>
        <v>2.3505489283531551</v>
      </c>
      <c r="E58" s="33">
        <f t="shared" si="30"/>
        <v>63741301.80703111</v>
      </c>
      <c r="F58" s="45">
        <f t="shared" si="31"/>
        <v>1E-3</v>
      </c>
      <c r="G58" s="41">
        <f t="shared" si="32"/>
        <v>0.999</v>
      </c>
      <c r="H58" s="43">
        <f t="shared" si="33"/>
        <v>0.99500999000499901</v>
      </c>
      <c r="I58" s="46">
        <f t="shared" si="34"/>
        <v>9.960059960010001E-4</v>
      </c>
      <c r="J58" s="33">
        <f t="shared" si="26"/>
        <v>1274826.0361406223</v>
      </c>
      <c r="K58" s="33">
        <f t="shared" si="35"/>
        <v>0</v>
      </c>
      <c r="L58" s="37"/>
      <c r="M58" s="43">
        <f t="shared" si="36"/>
        <v>0.86260878438416411</v>
      </c>
      <c r="N58" s="33">
        <f t="shared" si="27"/>
        <v>1094188.7424199712</v>
      </c>
      <c r="O58" s="33">
        <f t="shared" si="37"/>
        <v>0</v>
      </c>
      <c r="P58" s="37"/>
    </row>
    <row r="59" spans="1:16" x14ac:dyDescent="0.25">
      <c r="A59" s="36">
        <f t="shared" si="38"/>
        <v>6</v>
      </c>
      <c r="B59" s="42">
        <v>0.81511346916180294</v>
      </c>
      <c r="C59" s="43">
        <f t="shared" si="28"/>
        <v>0.89689853544314979</v>
      </c>
      <c r="D59" s="44">
        <f t="shared" si="29"/>
        <v>1.7666465214384333</v>
      </c>
      <c r="E59" s="33">
        <f t="shared" si="30"/>
        <v>46949110.820883773</v>
      </c>
      <c r="F59" s="45">
        <f t="shared" si="31"/>
        <v>1E-3</v>
      </c>
      <c r="G59" s="41">
        <f t="shared" si="32"/>
        <v>0.999</v>
      </c>
      <c r="H59" s="43">
        <f t="shared" si="33"/>
        <v>0.994014980014994</v>
      </c>
      <c r="I59" s="46">
        <f t="shared" si="34"/>
        <v>9.9500999000499903E-4</v>
      </c>
      <c r="J59" s="33">
        <f t="shared" si="26"/>
        <v>938982.21641767549</v>
      </c>
      <c r="K59" s="33">
        <f t="shared" si="35"/>
        <v>0</v>
      </c>
      <c r="L59" s="37"/>
      <c r="M59" s="43">
        <f t="shared" si="36"/>
        <v>0.83748425668365445</v>
      </c>
      <c r="N59" s="33">
        <f t="shared" si="27"/>
        <v>781676.30664088076</v>
      </c>
      <c r="O59" s="33">
        <f t="shared" si="37"/>
        <v>0</v>
      </c>
      <c r="P59" s="37"/>
    </row>
    <row r="60" spans="1:16" x14ac:dyDescent="0.25">
      <c r="A60" s="36">
        <f t="shared" si="38"/>
        <v>7</v>
      </c>
      <c r="B60" s="42">
        <v>0.57402186024259994</v>
      </c>
      <c r="C60" s="43">
        <f t="shared" si="28"/>
        <v>0.18662293961763901</v>
      </c>
      <c r="D60" s="44">
        <f t="shared" si="29"/>
        <v>1.0440708656693776</v>
      </c>
      <c r="E60" s="33">
        <f t="shared" si="30"/>
        <v>27191537.310197793</v>
      </c>
      <c r="F60" s="45">
        <f t="shared" si="31"/>
        <v>1E-3</v>
      </c>
      <c r="G60" s="41">
        <f t="shared" si="32"/>
        <v>0.999</v>
      </c>
      <c r="H60" s="43">
        <f t="shared" si="33"/>
        <v>0.99302096503497905</v>
      </c>
      <c r="I60" s="46">
        <f t="shared" si="34"/>
        <v>9.9401498001499395E-4</v>
      </c>
      <c r="J60" s="33">
        <f t="shared" si="26"/>
        <v>543830.74620395584</v>
      </c>
      <c r="K60" s="33">
        <f t="shared" si="35"/>
        <v>-2808462.6898022071</v>
      </c>
      <c r="L60" s="37"/>
      <c r="M60" s="43">
        <f t="shared" si="36"/>
        <v>0.81309151134335378</v>
      </c>
      <c r="N60" s="33">
        <f t="shared" si="27"/>
        <v>439098.14460898837</v>
      </c>
      <c r="O60" s="33">
        <f t="shared" si="37"/>
        <v>-2269.8701573857716</v>
      </c>
      <c r="P60" s="37"/>
    </row>
    <row r="61" spans="1:16" x14ac:dyDescent="0.25">
      <c r="A61" s="36">
        <f t="shared" si="38"/>
        <v>8</v>
      </c>
      <c r="B61" s="42">
        <v>0.26994487462196859</v>
      </c>
      <c r="C61" s="43">
        <f t="shared" si="28"/>
        <v>-0.61297972000943313</v>
      </c>
      <c r="D61" s="44">
        <f t="shared" si="29"/>
        <v>0.52722359573075805</v>
      </c>
      <c r="E61" s="33">
        <f t="shared" si="30"/>
        <v>13456270.196410116</v>
      </c>
      <c r="F61" s="45">
        <f t="shared" si="31"/>
        <v>1E-3</v>
      </c>
      <c r="G61" s="41">
        <f t="shared" si="32"/>
        <v>0.999</v>
      </c>
      <c r="H61" s="43">
        <f t="shared" si="33"/>
        <v>0.9920279440699441</v>
      </c>
      <c r="I61" s="46">
        <f t="shared" si="34"/>
        <v>9.9302096503497907E-4</v>
      </c>
      <c r="J61" s="33">
        <f t="shared" si="26"/>
        <v>269125.40392820234</v>
      </c>
      <c r="K61" s="33">
        <f t="shared" si="35"/>
        <v>-16543729.803589884</v>
      </c>
      <c r="L61" s="37"/>
      <c r="M61" s="43">
        <f t="shared" si="36"/>
        <v>0.78940923431393573</v>
      </c>
      <c r="N61" s="33">
        <f t="shared" si="27"/>
        <v>210756.41513686435</v>
      </c>
      <c r="O61" s="33">
        <f t="shared" si="37"/>
        <v>-12968.628464009267</v>
      </c>
      <c r="P61" s="37"/>
    </row>
    <row r="62" spans="1:16" x14ac:dyDescent="0.25">
      <c r="A62" s="36">
        <f t="shared" si="38"/>
        <v>9</v>
      </c>
      <c r="B62" s="42">
        <v>0.10093917427203503</v>
      </c>
      <c r="C62" s="43">
        <f t="shared" si="28"/>
        <v>-1.2762183363088935</v>
      </c>
      <c r="D62" s="44">
        <f t="shared" si="29"/>
        <v>0.27703913458656082</v>
      </c>
      <c r="E62" s="33">
        <f t="shared" si="30"/>
        <v>6929422.7545205569</v>
      </c>
      <c r="F62" s="45">
        <f t="shared" si="31"/>
        <v>1E-3</v>
      </c>
      <c r="G62" s="41">
        <f t="shared" si="32"/>
        <v>0.999</v>
      </c>
      <c r="H62" s="43">
        <f t="shared" si="33"/>
        <v>0.99103591612587416</v>
      </c>
      <c r="I62" s="46">
        <f t="shared" si="34"/>
        <v>9.9202794406994411E-4</v>
      </c>
      <c r="J62" s="33">
        <f t="shared" si="26"/>
        <v>138588.45509041115</v>
      </c>
      <c r="K62" s="33">
        <f t="shared" si="35"/>
        <v>-23070577.245479442</v>
      </c>
      <c r="L62" s="37"/>
      <c r="M62" s="43">
        <f t="shared" si="36"/>
        <v>0.76641673234362695</v>
      </c>
      <c r="N62" s="33">
        <f t="shared" si="27"/>
        <v>105264.37717850099</v>
      </c>
      <c r="O62" s="33">
        <f t="shared" si="37"/>
        <v>-17540.717112358267</v>
      </c>
      <c r="P62" s="37"/>
    </row>
    <row r="63" spans="1:16" x14ac:dyDescent="0.25">
      <c r="A63" s="36">
        <f t="shared" si="38"/>
        <v>10</v>
      </c>
      <c r="B63" s="42">
        <v>6.6990928903821745E-3</v>
      </c>
      <c r="C63" s="43">
        <f t="shared" si="28"/>
        <v>-2.4730060953234205</v>
      </c>
      <c r="D63" s="44">
        <f t="shared" si="29"/>
        <v>8.2405789912203486E-2</v>
      </c>
      <c r="E63" s="33">
        <f t="shared" si="30"/>
        <v>2019945.9020204886</v>
      </c>
      <c r="F63" s="45">
        <f t="shared" si="31"/>
        <v>1E-3</v>
      </c>
      <c r="G63" s="41">
        <f t="shared" si="32"/>
        <v>0.999</v>
      </c>
      <c r="H63" s="43">
        <f t="shared" si="33"/>
        <v>0.99004488020974823</v>
      </c>
      <c r="I63" s="46">
        <f t="shared" si="34"/>
        <v>9.9103591612587408E-4</v>
      </c>
      <c r="J63" s="37"/>
      <c r="K63" s="33">
        <f t="shared" si="35"/>
        <v>-27980054.097979512</v>
      </c>
      <c r="L63" s="33">
        <f>MIN(0, E63-$B$11)</f>
        <v>-27980054.097979512</v>
      </c>
      <c r="M63" s="43">
        <f t="shared" si="36"/>
        <v>0.74409391489672516</v>
      </c>
      <c r="N63" s="33">
        <f t="shared" si="27"/>
        <v>0</v>
      </c>
      <c r="O63" s="33">
        <f t="shared" si="37"/>
        <v>-20633.157666978866</v>
      </c>
      <c r="P63" s="33">
        <f>L63*M63*H63</f>
        <v>-20612524.509311885</v>
      </c>
    </row>
    <row r="65" spans="1:16" x14ac:dyDescent="0.25">
      <c r="A65" s="30" t="s">
        <v>183</v>
      </c>
      <c r="B65" s="47">
        <f>-SUM(N53:N63)-SUM(O54:O63)-P63</f>
        <v>14129363.551831873</v>
      </c>
    </row>
    <row r="68" spans="1:16" x14ac:dyDescent="0.25">
      <c r="A68" s="160" t="s">
        <v>186</v>
      </c>
      <c r="B68" s="160"/>
      <c r="N68" s="34"/>
      <c r="O68" s="34"/>
    </row>
    <row r="69" spans="1:16" ht="41.4" x14ac:dyDescent="0.25">
      <c r="A69" s="35" t="s">
        <v>167</v>
      </c>
      <c r="B69" s="35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175</v>
      </c>
      <c r="J69" s="35" t="s">
        <v>176</v>
      </c>
      <c r="K69" s="35" t="s">
        <v>177</v>
      </c>
      <c r="L69" s="35" t="s">
        <v>178</v>
      </c>
      <c r="M69" s="35" t="s">
        <v>179</v>
      </c>
      <c r="N69" s="35" t="s">
        <v>180</v>
      </c>
      <c r="O69" s="35" t="s">
        <v>181</v>
      </c>
      <c r="P69" s="35" t="s">
        <v>182</v>
      </c>
    </row>
    <row r="70" spans="1:16" x14ac:dyDescent="0.25">
      <c r="A70" s="36">
        <v>0</v>
      </c>
      <c r="B70" s="37"/>
      <c r="C70" s="37"/>
      <c r="D70" s="38">
        <v>1</v>
      </c>
      <c r="E70" s="39">
        <f>$B$11</f>
        <v>30000000</v>
      </c>
      <c r="F70" s="37"/>
      <c r="G70" s="37"/>
      <c r="H70" s="40">
        <v>1</v>
      </c>
      <c r="I70" s="37"/>
      <c r="J70" s="33">
        <f>$E70*($B$13/10000)</f>
        <v>600000</v>
      </c>
      <c r="K70" s="37"/>
      <c r="L70" s="37"/>
      <c r="M70" s="41">
        <v>1</v>
      </c>
      <c r="N70" s="33">
        <f>J70*M70*H70</f>
        <v>600000</v>
      </c>
      <c r="O70" s="37"/>
      <c r="P70" s="37"/>
    </row>
    <row r="71" spans="1:16" x14ac:dyDescent="0.25">
      <c r="A71" s="36">
        <v>1</v>
      </c>
      <c r="B71" s="42">
        <v>0.28965676326196632</v>
      </c>
      <c r="C71" s="43">
        <f>_xlfn.NORM.INV(B71, 0, 1)</f>
        <v>-0.55438772271986292</v>
      </c>
      <c r="D71" s="44">
        <f>$D$19*EXP(($B$8-($B$9^2)/2)*$A71+$B$9*$C71*SQRT($A71))</f>
        <v>0.83417145450087116</v>
      </c>
      <c r="E71" s="33">
        <f>(E70-J70)*(D71/D70)</f>
        <v>24524640.762325611</v>
      </c>
      <c r="F71" s="45">
        <f>$B$14</f>
        <v>1E-3</v>
      </c>
      <c r="G71" s="41">
        <f>1-F71</f>
        <v>0.999</v>
      </c>
      <c r="H71" s="43">
        <f>H70*G71</f>
        <v>0.999</v>
      </c>
      <c r="I71" s="46">
        <f>H70*F71</f>
        <v>1E-3</v>
      </c>
      <c r="J71" s="33">
        <f t="shared" ref="J71:J79" si="39">$E71*($B$13/10000)</f>
        <v>490492.81524651224</v>
      </c>
      <c r="K71" s="33">
        <f>MIN(0, E71-$B$11)</f>
        <v>-5475359.237674389</v>
      </c>
      <c r="L71" s="37"/>
      <c r="M71" s="43">
        <f>(1+$B$12)^-A71</f>
        <v>0.970873786407767</v>
      </c>
      <c r="N71" s="33">
        <f t="shared" ref="N71:N80" si="40">J71*M71*H71</f>
        <v>475730.4101274425</v>
      </c>
      <c r="O71" s="33">
        <f>K71*M71*I71</f>
        <v>-5315.8827550236792</v>
      </c>
      <c r="P71" s="37"/>
    </row>
    <row r="72" spans="1:16" x14ac:dyDescent="0.25">
      <c r="A72" s="36">
        <f>A71+1</f>
        <v>2</v>
      </c>
      <c r="B72" s="42">
        <v>0.4177789417150769</v>
      </c>
      <c r="C72" s="43">
        <f t="shared" ref="C72:C80" si="41">_xlfn.NORM.INV(B72, 0, 1)</f>
        <v>-0.20757876865074912</v>
      </c>
      <c r="D72" s="44">
        <f t="shared" ref="D72:D80" si="42">$D$19*EXP(($B$8-($B$9^2)/2)*$A72+$B$9*$C72*SQRT($A72))</f>
        <v>0.88863543408852297</v>
      </c>
      <c r="E72" s="33">
        <f t="shared" ref="E72:E80" si="43">(E71-J71)*(D72/D71)</f>
        <v>25603364.126958523</v>
      </c>
      <c r="F72" s="45">
        <f t="shared" ref="F72:F80" si="44">$B$14</f>
        <v>1E-3</v>
      </c>
      <c r="G72" s="41">
        <f t="shared" ref="G72:G80" si="45">1-F72</f>
        <v>0.999</v>
      </c>
      <c r="H72" s="43">
        <f t="shared" ref="H72:H80" si="46">H71*G72</f>
        <v>0.99800100000000003</v>
      </c>
      <c r="I72" s="46">
        <f t="shared" ref="I72:I80" si="47">H71*F72</f>
        <v>9.990000000000001E-4</v>
      </c>
      <c r="J72" s="33">
        <f t="shared" si="39"/>
        <v>512067.28253917047</v>
      </c>
      <c r="K72" s="33">
        <f t="shared" ref="K72:K80" si="48">MIN(0, E72-$B$11)</f>
        <v>-4396635.8730414771</v>
      </c>
      <c r="L72" s="37"/>
      <c r="M72" s="43">
        <f t="shared" ref="M72:M80" si="49">(1+$B$12)^-A72</f>
        <v>0.94259590913375435</v>
      </c>
      <c r="N72" s="33">
        <f t="shared" si="40"/>
        <v>481707.6633437408</v>
      </c>
      <c r="O72" s="33">
        <f t="shared" ref="O72:O80" si="50">K72*M72*I72</f>
        <v>-4140.1067368917293</v>
      </c>
      <c r="P72" s="37"/>
    </row>
    <row r="73" spans="1:16" x14ac:dyDescent="0.25">
      <c r="A73" s="36">
        <f t="shared" ref="A73:A80" si="51">A72+1</f>
        <v>3</v>
      </c>
      <c r="B73" s="42">
        <v>0.79819528706440035</v>
      </c>
      <c r="C73" s="43">
        <f t="shared" si="41"/>
        <v>0.83519233291675088</v>
      </c>
      <c r="D73" s="44">
        <f t="shared" si="42"/>
        <v>1.4754730738613575</v>
      </c>
      <c r="E73" s="33">
        <f t="shared" si="43"/>
        <v>41661103.600011565</v>
      </c>
      <c r="F73" s="45">
        <f t="shared" si="44"/>
        <v>1E-3</v>
      </c>
      <c r="G73" s="41">
        <f t="shared" si="45"/>
        <v>0.999</v>
      </c>
      <c r="H73" s="43">
        <f t="shared" si="46"/>
        <v>0.997002999</v>
      </c>
      <c r="I73" s="46">
        <f t="shared" si="47"/>
        <v>9.980010000000001E-4</v>
      </c>
      <c r="J73" s="33">
        <f t="shared" si="39"/>
        <v>833222.07200023136</v>
      </c>
      <c r="K73" s="33">
        <f t="shared" si="48"/>
        <v>0</v>
      </c>
      <c r="L73" s="37"/>
      <c r="M73" s="43">
        <f t="shared" si="49"/>
        <v>0.91514165935315961</v>
      </c>
      <c r="N73" s="33">
        <f t="shared" si="40"/>
        <v>760230.96767740219</v>
      </c>
      <c r="O73" s="33">
        <f t="shared" si="50"/>
        <v>0</v>
      </c>
      <c r="P73" s="37"/>
    </row>
    <row r="74" spans="1:16" x14ac:dyDescent="0.25">
      <c r="A74" s="36">
        <f t="shared" si="51"/>
        <v>4</v>
      </c>
      <c r="B74" s="42">
        <v>0.274364014501988</v>
      </c>
      <c r="C74" s="43">
        <f t="shared" si="41"/>
        <v>-0.59966723440412284</v>
      </c>
      <c r="D74" s="44">
        <f t="shared" si="42"/>
        <v>0.65717801845804835</v>
      </c>
      <c r="E74" s="33">
        <f t="shared" si="43"/>
        <v>18184802.390327886</v>
      </c>
      <c r="F74" s="45">
        <f t="shared" si="44"/>
        <v>1E-3</v>
      </c>
      <c r="G74" s="41">
        <f t="shared" si="45"/>
        <v>0.999</v>
      </c>
      <c r="H74" s="43">
        <f t="shared" si="46"/>
        <v>0.99600599600100004</v>
      </c>
      <c r="I74" s="46">
        <f t="shared" si="47"/>
        <v>9.97002999E-4</v>
      </c>
      <c r="J74" s="33">
        <f t="shared" si="39"/>
        <v>363696.04780655773</v>
      </c>
      <c r="K74" s="33">
        <f t="shared" si="48"/>
        <v>-11815197.609672114</v>
      </c>
      <c r="L74" s="37"/>
      <c r="M74" s="43">
        <f t="shared" si="49"/>
        <v>0.888487047915689</v>
      </c>
      <c r="N74" s="33">
        <f t="shared" si="40"/>
        <v>321848.60848596814</v>
      </c>
      <c r="O74" s="33">
        <f t="shared" si="50"/>
        <v>-10466.188577076291</v>
      </c>
      <c r="P74" s="37"/>
    </row>
    <row r="75" spans="1:16" x14ac:dyDescent="0.25">
      <c r="A75" s="36">
        <f t="shared" si="51"/>
        <v>5</v>
      </c>
      <c r="B75" s="42">
        <v>0.35185946963489467</v>
      </c>
      <c r="C75" s="43">
        <f t="shared" si="41"/>
        <v>-0.38030511470775552</v>
      </c>
      <c r="D75" s="44">
        <f t="shared" si="42"/>
        <v>0.71884003645604111</v>
      </c>
      <c r="E75" s="33">
        <f t="shared" si="43"/>
        <v>19493233.755752578</v>
      </c>
      <c r="F75" s="45">
        <f t="shared" si="44"/>
        <v>1E-3</v>
      </c>
      <c r="G75" s="41">
        <f t="shared" si="45"/>
        <v>0.999</v>
      </c>
      <c r="H75" s="43">
        <f t="shared" si="46"/>
        <v>0.99500999000499901</v>
      </c>
      <c r="I75" s="46">
        <f t="shared" si="47"/>
        <v>9.960059960010001E-4</v>
      </c>
      <c r="J75" s="33">
        <f t="shared" si="39"/>
        <v>389864.67511505156</v>
      </c>
      <c r="K75" s="33">
        <f t="shared" si="48"/>
        <v>-10506766.244247422</v>
      </c>
      <c r="L75" s="37"/>
      <c r="M75" s="43">
        <f t="shared" si="49"/>
        <v>0.86260878438416411</v>
      </c>
      <c r="N75" s="33">
        <f t="shared" si="40"/>
        <v>334622.54965355404</v>
      </c>
      <c r="O75" s="33">
        <f t="shared" si="50"/>
        <v>-9027.0302854570982</v>
      </c>
      <c r="P75" s="37"/>
    </row>
    <row r="76" spans="1:16" x14ac:dyDescent="0.25">
      <c r="A76" s="36">
        <f t="shared" si="51"/>
        <v>6</v>
      </c>
      <c r="B76" s="42">
        <v>0.41007015226574839</v>
      </c>
      <c r="C76" s="43">
        <f t="shared" si="41"/>
        <v>-0.22736452289864106</v>
      </c>
      <c r="D76" s="44">
        <f t="shared" si="42"/>
        <v>0.77330780058960691</v>
      </c>
      <c r="E76" s="33">
        <f t="shared" si="43"/>
        <v>20550864.696450029</v>
      </c>
      <c r="F76" s="45">
        <f t="shared" si="44"/>
        <v>1E-3</v>
      </c>
      <c r="G76" s="41">
        <f t="shared" si="45"/>
        <v>0.999</v>
      </c>
      <c r="H76" s="43">
        <f t="shared" si="46"/>
        <v>0.994014980014994</v>
      </c>
      <c r="I76" s="46">
        <f t="shared" si="47"/>
        <v>9.9500999000499903E-4</v>
      </c>
      <c r="J76" s="33">
        <f t="shared" si="39"/>
        <v>411017.29392900056</v>
      </c>
      <c r="K76" s="33">
        <f t="shared" si="48"/>
        <v>-9449135.3035499714</v>
      </c>
      <c r="L76" s="37"/>
      <c r="M76" s="43">
        <f t="shared" si="49"/>
        <v>0.83748425668365445</v>
      </c>
      <c r="N76" s="33">
        <f t="shared" si="40"/>
        <v>342160.3462413589</v>
      </c>
      <c r="O76" s="33">
        <f t="shared" si="50"/>
        <v>-7874.0136016419401</v>
      </c>
      <c r="P76" s="37"/>
    </row>
    <row r="77" spans="1:16" x14ac:dyDescent="0.25">
      <c r="A77" s="36">
        <f t="shared" si="51"/>
        <v>7</v>
      </c>
      <c r="B77" s="42">
        <v>0.71475766321782142</v>
      </c>
      <c r="C77" s="43">
        <f t="shared" si="41"/>
        <v>0.56733783910390223</v>
      </c>
      <c r="D77" s="44">
        <f t="shared" si="42"/>
        <v>1.4124283392649206</v>
      </c>
      <c r="E77" s="33">
        <f t="shared" si="43"/>
        <v>36784953.155914165</v>
      </c>
      <c r="F77" s="45">
        <f t="shared" si="44"/>
        <v>1E-3</v>
      </c>
      <c r="G77" s="41">
        <f t="shared" si="45"/>
        <v>0.999</v>
      </c>
      <c r="H77" s="43">
        <f t="shared" si="46"/>
        <v>0.99302096503497905</v>
      </c>
      <c r="I77" s="46">
        <f t="shared" si="47"/>
        <v>9.9401498001499395E-4</v>
      </c>
      <c r="J77" s="33">
        <f t="shared" si="39"/>
        <v>735699.06311828329</v>
      </c>
      <c r="K77" s="33">
        <f t="shared" si="48"/>
        <v>0</v>
      </c>
      <c r="L77" s="37"/>
      <c r="M77" s="43">
        <f t="shared" si="49"/>
        <v>0.81309151134335378</v>
      </c>
      <c r="N77" s="33">
        <f t="shared" si="40"/>
        <v>594015.86957103782</v>
      </c>
      <c r="O77" s="33">
        <f t="shared" si="50"/>
        <v>0</v>
      </c>
      <c r="P77" s="37"/>
    </row>
    <row r="78" spans="1:16" x14ac:dyDescent="0.25">
      <c r="A78" s="36">
        <f t="shared" si="51"/>
        <v>8</v>
      </c>
      <c r="B78" s="42">
        <v>0.6073977510099221</v>
      </c>
      <c r="C78" s="43">
        <f t="shared" si="41"/>
        <v>0.2725430454245818</v>
      </c>
      <c r="D78" s="44">
        <f t="shared" si="42"/>
        <v>1.1176859621031026</v>
      </c>
      <c r="E78" s="33">
        <f t="shared" si="43"/>
        <v>28526576.622482006</v>
      </c>
      <c r="F78" s="45">
        <f t="shared" si="44"/>
        <v>1E-3</v>
      </c>
      <c r="G78" s="41">
        <f t="shared" si="45"/>
        <v>0.999</v>
      </c>
      <c r="H78" s="43">
        <f t="shared" si="46"/>
        <v>0.9920279440699441</v>
      </c>
      <c r="I78" s="46">
        <f t="shared" si="47"/>
        <v>9.9302096503497907E-4</v>
      </c>
      <c r="J78" s="33">
        <f t="shared" si="39"/>
        <v>570531.5324496401</v>
      </c>
      <c r="K78" s="33">
        <f t="shared" si="48"/>
        <v>-1473423.3775179945</v>
      </c>
      <c r="L78" s="37"/>
      <c r="M78" s="43">
        <f t="shared" si="49"/>
        <v>0.78940923431393573</v>
      </c>
      <c r="N78" s="33">
        <f t="shared" si="40"/>
        <v>446792.38283170911</v>
      </c>
      <c r="O78" s="33">
        <f t="shared" si="50"/>
        <v>-1155.0164672702863</v>
      </c>
      <c r="P78" s="37"/>
    </row>
    <row r="79" spans="1:16" x14ac:dyDescent="0.25">
      <c r="A79" s="36">
        <f t="shared" si="51"/>
        <v>9</v>
      </c>
      <c r="B79" s="42">
        <v>0.69914735845409925</v>
      </c>
      <c r="C79" s="43">
        <f t="shared" si="41"/>
        <v>0.52194980022968784</v>
      </c>
      <c r="D79" s="44">
        <f t="shared" si="42"/>
        <v>1.3975976805016521</v>
      </c>
      <c r="E79" s="33">
        <f t="shared" si="43"/>
        <v>34957318.154296227</v>
      </c>
      <c r="F79" s="45">
        <f t="shared" si="44"/>
        <v>1E-3</v>
      </c>
      <c r="G79" s="41">
        <f t="shared" si="45"/>
        <v>0.999</v>
      </c>
      <c r="H79" s="43">
        <f t="shared" si="46"/>
        <v>0.99103591612587416</v>
      </c>
      <c r="I79" s="46">
        <f t="shared" si="47"/>
        <v>9.9202794406994411E-4</v>
      </c>
      <c r="J79" s="33">
        <f t="shared" si="39"/>
        <v>699146.36308592453</v>
      </c>
      <c r="K79" s="33">
        <f t="shared" si="48"/>
        <v>0</v>
      </c>
      <c r="L79" s="37"/>
      <c r="M79" s="43">
        <f t="shared" si="49"/>
        <v>0.76641673234362695</v>
      </c>
      <c r="N79" s="33">
        <f t="shared" si="40"/>
        <v>531034.17899306654</v>
      </c>
      <c r="O79" s="33">
        <f t="shared" si="50"/>
        <v>0</v>
      </c>
      <c r="P79" s="37"/>
    </row>
    <row r="80" spans="1:16" x14ac:dyDescent="0.25">
      <c r="A80" s="36">
        <f t="shared" si="51"/>
        <v>10</v>
      </c>
      <c r="B80" s="42">
        <v>0.84261668690389069</v>
      </c>
      <c r="C80" s="43">
        <f t="shared" si="41"/>
        <v>1.0052704786793498</v>
      </c>
      <c r="D80" s="44">
        <f t="shared" si="42"/>
        <v>2.2337534079341066</v>
      </c>
      <c r="E80" s="33">
        <f t="shared" si="43"/>
        <v>54754175.007460326</v>
      </c>
      <c r="F80" s="45">
        <f t="shared" si="44"/>
        <v>1E-3</v>
      </c>
      <c r="G80" s="41">
        <f t="shared" si="45"/>
        <v>0.999</v>
      </c>
      <c r="H80" s="43">
        <f t="shared" si="46"/>
        <v>0.99004488020974823</v>
      </c>
      <c r="I80" s="46">
        <f t="shared" si="47"/>
        <v>9.9103591612587408E-4</v>
      </c>
      <c r="J80" s="37"/>
      <c r="K80" s="33">
        <f t="shared" si="48"/>
        <v>0</v>
      </c>
      <c r="L80" s="33">
        <f>MIN(0, E80-$B$11)</f>
        <v>0</v>
      </c>
      <c r="M80" s="43">
        <f t="shared" si="49"/>
        <v>0.74409391489672516</v>
      </c>
      <c r="N80" s="33">
        <f t="shared" si="40"/>
        <v>0</v>
      </c>
      <c r="O80" s="33">
        <f t="shared" si="50"/>
        <v>0</v>
      </c>
      <c r="P80" s="33">
        <f>L80*M80*H80</f>
        <v>0</v>
      </c>
    </row>
    <row r="82" spans="1:16" x14ac:dyDescent="0.25">
      <c r="A82" s="30" t="s">
        <v>183</v>
      </c>
      <c r="B82" s="47">
        <f>-SUM(N70:N80)-SUM(O71:O80)-P80</f>
        <v>-4850164.7385019194</v>
      </c>
    </row>
    <row r="85" spans="1:16" x14ac:dyDescent="0.25">
      <c r="A85" s="160" t="s">
        <v>187</v>
      </c>
      <c r="B85" s="160"/>
      <c r="N85" s="34"/>
      <c r="O85" s="34"/>
    </row>
    <row r="86" spans="1:16" ht="41.4" x14ac:dyDescent="0.25">
      <c r="A86" s="35" t="s">
        <v>167</v>
      </c>
      <c r="B86" s="35" t="s">
        <v>168</v>
      </c>
      <c r="C86" s="35" t="s">
        <v>169</v>
      </c>
      <c r="D86" s="35" t="s">
        <v>170</v>
      </c>
      <c r="E86" s="35" t="s">
        <v>171</v>
      </c>
      <c r="F86" s="35" t="s">
        <v>172</v>
      </c>
      <c r="G86" s="35" t="s">
        <v>173</v>
      </c>
      <c r="H86" s="35" t="s">
        <v>174</v>
      </c>
      <c r="I86" s="35" t="s">
        <v>175</v>
      </c>
      <c r="J86" s="35" t="s">
        <v>176</v>
      </c>
      <c r="K86" s="35" t="s">
        <v>177</v>
      </c>
      <c r="L86" s="35" t="s">
        <v>178</v>
      </c>
      <c r="M86" s="35" t="s">
        <v>179</v>
      </c>
      <c r="N86" s="35" t="s">
        <v>180</v>
      </c>
      <c r="O86" s="35" t="s">
        <v>181</v>
      </c>
      <c r="P86" s="35" t="s">
        <v>182</v>
      </c>
    </row>
    <row r="87" spans="1:16" x14ac:dyDescent="0.25">
      <c r="A87" s="36">
        <v>0</v>
      </c>
      <c r="B87" s="37"/>
      <c r="C87" s="37"/>
      <c r="D87" s="38">
        <v>1</v>
      </c>
      <c r="E87" s="39">
        <f>$B$11</f>
        <v>30000000</v>
      </c>
      <c r="F87" s="37"/>
      <c r="G87" s="37"/>
      <c r="H87" s="40">
        <v>1</v>
      </c>
      <c r="I87" s="37"/>
      <c r="J87" s="33">
        <f>$E87*($B$13/10000)</f>
        <v>600000</v>
      </c>
      <c r="K87" s="37"/>
      <c r="L87" s="37"/>
      <c r="M87" s="41">
        <v>1</v>
      </c>
      <c r="N87" s="33">
        <f>J87*M87*H87</f>
        <v>600000</v>
      </c>
      <c r="O87" s="37"/>
      <c r="P87" s="37"/>
    </row>
    <row r="88" spans="1:16" x14ac:dyDescent="0.25">
      <c r="A88" s="36">
        <v>1</v>
      </c>
      <c r="B88" s="42">
        <v>0.62394139512760227</v>
      </c>
      <c r="C88" s="43">
        <f>_xlfn.NORM.INV(B88, 0, 1)</f>
        <v>0.31584888675038419</v>
      </c>
      <c r="D88" s="44">
        <f>$D$19*EXP(($B$8-($B$9^2)/2)*$A88+$B$9*$C88*SQRT($A88))</f>
        <v>1.0830213331508911</v>
      </c>
      <c r="E88" s="33">
        <f>(E87-J87)*(D88/D87)</f>
        <v>31840827.1946362</v>
      </c>
      <c r="F88" s="45">
        <f>$B$14</f>
        <v>1E-3</v>
      </c>
      <c r="G88" s="41">
        <f>1-F88</f>
        <v>0.999</v>
      </c>
      <c r="H88" s="43">
        <f>H87*G88</f>
        <v>0.999</v>
      </c>
      <c r="I88" s="46">
        <f>H87*F88</f>
        <v>1E-3</v>
      </c>
      <c r="J88" s="33">
        <f t="shared" ref="J88:J96" si="52">$E88*($B$13/10000)</f>
        <v>636816.54389272397</v>
      </c>
      <c r="K88" s="33">
        <f>MIN(0, E88-$B$11)</f>
        <v>0</v>
      </c>
      <c r="L88" s="37"/>
      <c r="M88" s="43">
        <f>(1+$B$12)^-A88</f>
        <v>0.970873786407767</v>
      </c>
      <c r="N88" s="33">
        <f t="shared" ref="N88:N97" si="53">J88*M88*H88</f>
        <v>617650.22072702064</v>
      </c>
      <c r="O88" s="33">
        <f>K88*M88*I88</f>
        <v>0</v>
      </c>
      <c r="P88" s="37"/>
    </row>
    <row r="89" spans="1:16" x14ac:dyDescent="0.25">
      <c r="A89" s="36">
        <f>A88+1</f>
        <v>2</v>
      </c>
      <c r="B89" s="42">
        <v>0.85749977261857468</v>
      </c>
      <c r="C89" s="43">
        <f t="shared" ref="C89:C97" si="54">_xlfn.NORM.INV(B89, 0, 1)</f>
        <v>1.0691536176051368</v>
      </c>
      <c r="D89" s="44">
        <f t="shared" ref="D89:D97" si="55">$D$19*EXP(($B$8-($B$9^2)/2)*$A89+$B$9*$C89*SQRT($A89))</f>
        <v>1.5274557822944828</v>
      </c>
      <c r="E89" s="33">
        <f t="shared" ref="E89:E97" si="56">(E88-J88)*(D89/D88)</f>
        <v>44009055.999468639</v>
      </c>
      <c r="F89" s="45">
        <f t="shared" ref="F89:F97" si="57">$B$14</f>
        <v>1E-3</v>
      </c>
      <c r="G89" s="41">
        <f t="shared" ref="G89:G97" si="58">1-F89</f>
        <v>0.999</v>
      </c>
      <c r="H89" s="43">
        <f t="shared" ref="H89:H97" si="59">H88*G89</f>
        <v>0.99800100000000003</v>
      </c>
      <c r="I89" s="46">
        <f t="shared" ref="I89:I97" si="60">H88*F89</f>
        <v>9.990000000000001E-4</v>
      </c>
      <c r="J89" s="33">
        <f t="shared" si="52"/>
        <v>880181.11998937279</v>
      </c>
      <c r="K89" s="33">
        <f t="shared" ref="K89:K97" si="61">MIN(0, E89-$B$11)</f>
        <v>0</v>
      </c>
      <c r="L89" s="37"/>
      <c r="M89" s="43">
        <f t="shared" ref="M89:M97" si="62">(1+$B$12)^-A89</f>
        <v>0.94259590913375435</v>
      </c>
      <c r="N89" s="33">
        <f t="shared" si="53"/>
        <v>827996.64240787458</v>
      </c>
      <c r="O89" s="33">
        <f t="shared" ref="O89:O97" si="63">K89*M89*I89</f>
        <v>0</v>
      </c>
      <c r="P89" s="37"/>
    </row>
    <row r="90" spans="1:16" x14ac:dyDescent="0.25">
      <c r="A90" s="36">
        <f t="shared" ref="A90:A97" si="64">A89+1</f>
        <v>3</v>
      </c>
      <c r="B90" s="42">
        <v>0.59386144448828837</v>
      </c>
      <c r="C90" s="43">
        <f t="shared" si="54"/>
        <v>0.23748943940573361</v>
      </c>
      <c r="D90" s="44">
        <f t="shared" si="55"/>
        <v>1.0815585823130121</v>
      </c>
      <c r="E90" s="33">
        <f t="shared" si="56"/>
        <v>30538628.556130454</v>
      </c>
      <c r="F90" s="45">
        <f t="shared" si="57"/>
        <v>1E-3</v>
      </c>
      <c r="G90" s="41">
        <f t="shared" si="58"/>
        <v>0.999</v>
      </c>
      <c r="H90" s="43">
        <f t="shared" si="59"/>
        <v>0.997002999</v>
      </c>
      <c r="I90" s="46">
        <f t="shared" si="60"/>
        <v>9.980010000000001E-4</v>
      </c>
      <c r="J90" s="33">
        <f t="shared" si="52"/>
        <v>610772.57112260908</v>
      </c>
      <c r="K90" s="33">
        <f t="shared" si="61"/>
        <v>0</v>
      </c>
      <c r="L90" s="37"/>
      <c r="M90" s="43">
        <f t="shared" si="62"/>
        <v>0.91514165935315961</v>
      </c>
      <c r="N90" s="33">
        <f t="shared" si="53"/>
        <v>557268.27022319578</v>
      </c>
      <c r="O90" s="33">
        <f t="shared" si="63"/>
        <v>0</v>
      </c>
      <c r="P90" s="37"/>
    </row>
    <row r="91" spans="1:16" x14ac:dyDescent="0.25">
      <c r="A91" s="36">
        <f t="shared" si="64"/>
        <v>4</v>
      </c>
      <c r="B91" s="42">
        <v>0.83478562768142572</v>
      </c>
      <c r="C91" s="43">
        <f t="shared" si="54"/>
        <v>0.97325064684313112</v>
      </c>
      <c r="D91" s="44">
        <f t="shared" si="55"/>
        <v>1.6886854535162907</v>
      </c>
      <c r="E91" s="33">
        <f t="shared" si="56"/>
        <v>46727690.837357596</v>
      </c>
      <c r="F91" s="45">
        <f t="shared" si="57"/>
        <v>1E-3</v>
      </c>
      <c r="G91" s="41">
        <f t="shared" si="58"/>
        <v>0.999</v>
      </c>
      <c r="H91" s="43">
        <f t="shared" si="59"/>
        <v>0.99600599600100004</v>
      </c>
      <c r="I91" s="46">
        <f t="shared" si="60"/>
        <v>9.97002999E-4</v>
      </c>
      <c r="J91" s="33">
        <f t="shared" si="52"/>
        <v>934553.8167471519</v>
      </c>
      <c r="K91" s="33">
        <f t="shared" si="61"/>
        <v>0</v>
      </c>
      <c r="L91" s="37"/>
      <c r="M91" s="43">
        <f t="shared" si="62"/>
        <v>0.888487047915689</v>
      </c>
      <c r="N91" s="33">
        <f t="shared" si="53"/>
        <v>827022.5846262218</v>
      </c>
      <c r="O91" s="33">
        <f t="shared" si="63"/>
        <v>0</v>
      </c>
      <c r="P91" s="37"/>
    </row>
    <row r="92" spans="1:16" x14ac:dyDescent="0.25">
      <c r="A92" s="36">
        <f t="shared" si="64"/>
        <v>5</v>
      </c>
      <c r="B92" s="42">
        <v>0.46892975271925663</v>
      </c>
      <c r="C92" s="43">
        <f t="shared" si="54"/>
        <v>-7.7960460169951534E-2</v>
      </c>
      <c r="D92" s="44">
        <f t="shared" si="55"/>
        <v>0.88047172275343633</v>
      </c>
      <c r="E92" s="33">
        <f t="shared" si="56"/>
        <v>23876301.035734646</v>
      </c>
      <c r="F92" s="45">
        <f t="shared" si="57"/>
        <v>1E-3</v>
      </c>
      <c r="G92" s="41">
        <f t="shared" si="58"/>
        <v>0.999</v>
      </c>
      <c r="H92" s="43">
        <f t="shared" si="59"/>
        <v>0.99500999000499901</v>
      </c>
      <c r="I92" s="46">
        <f t="shared" si="60"/>
        <v>9.960059960010001E-4</v>
      </c>
      <c r="J92" s="33">
        <f t="shared" si="52"/>
        <v>477526.02071469295</v>
      </c>
      <c r="K92" s="33">
        <f t="shared" si="61"/>
        <v>-6123698.964265354</v>
      </c>
      <c r="L92" s="37"/>
      <c r="M92" s="43">
        <f t="shared" si="62"/>
        <v>0.86260878438416411</v>
      </c>
      <c r="N92" s="33">
        <f t="shared" si="53"/>
        <v>409862.66460358608</v>
      </c>
      <c r="O92" s="33">
        <f t="shared" si="63"/>
        <v>-5261.2587664364783</v>
      </c>
      <c r="P92" s="37"/>
    </row>
    <row r="93" spans="1:16" x14ac:dyDescent="0.25">
      <c r="A93" s="36">
        <f t="shared" si="64"/>
        <v>6</v>
      </c>
      <c r="B93" s="42">
        <v>0.16252626490463062</v>
      </c>
      <c r="C93" s="43">
        <f t="shared" si="54"/>
        <v>-0.98412810480242185</v>
      </c>
      <c r="D93" s="44">
        <f t="shared" si="55"/>
        <v>0.44344410821619995</v>
      </c>
      <c r="E93" s="33">
        <f t="shared" si="56"/>
        <v>11784647.538070556</v>
      </c>
      <c r="F93" s="45">
        <f t="shared" si="57"/>
        <v>1E-3</v>
      </c>
      <c r="G93" s="41">
        <f t="shared" si="58"/>
        <v>0.999</v>
      </c>
      <c r="H93" s="43">
        <f t="shared" si="59"/>
        <v>0.994014980014994</v>
      </c>
      <c r="I93" s="46">
        <f t="shared" si="60"/>
        <v>9.9500999000499903E-4</v>
      </c>
      <c r="J93" s="33">
        <f t="shared" si="52"/>
        <v>235692.95076141111</v>
      </c>
      <c r="K93" s="33">
        <f t="shared" si="61"/>
        <v>-18215352.461929444</v>
      </c>
      <c r="L93" s="37"/>
      <c r="M93" s="43">
        <f t="shared" si="62"/>
        <v>0.83748425668365445</v>
      </c>
      <c r="N93" s="33">
        <f t="shared" si="53"/>
        <v>196207.75775216561</v>
      </c>
      <c r="O93" s="33">
        <f t="shared" si="63"/>
        <v>-15178.947960460428</v>
      </c>
      <c r="P93" s="37"/>
    </row>
    <row r="94" spans="1:16" x14ac:dyDescent="0.25">
      <c r="A94" s="36">
        <f t="shared" si="64"/>
        <v>7</v>
      </c>
      <c r="B94" s="42">
        <v>0.23450899226484689</v>
      </c>
      <c r="C94" s="43">
        <f t="shared" si="54"/>
        <v>-0.7240777810589567</v>
      </c>
      <c r="D94" s="44">
        <f t="shared" si="55"/>
        <v>0.50675941149156289</v>
      </c>
      <c r="E94" s="33">
        <f t="shared" si="56"/>
        <v>13197923.529867211</v>
      </c>
      <c r="F94" s="45">
        <f t="shared" si="57"/>
        <v>1E-3</v>
      </c>
      <c r="G94" s="41">
        <f t="shared" si="58"/>
        <v>0.999</v>
      </c>
      <c r="H94" s="43">
        <f t="shared" si="59"/>
        <v>0.99302096503497905</v>
      </c>
      <c r="I94" s="46">
        <f t="shared" si="60"/>
        <v>9.9401498001499395E-4</v>
      </c>
      <c r="J94" s="33">
        <f t="shared" si="52"/>
        <v>263958.47059734422</v>
      </c>
      <c r="K94" s="33">
        <f t="shared" si="61"/>
        <v>-16802076.470132791</v>
      </c>
      <c r="L94" s="37"/>
      <c r="M94" s="43">
        <f t="shared" si="62"/>
        <v>0.81309151134335378</v>
      </c>
      <c r="N94" s="33">
        <f t="shared" si="53"/>
        <v>213124.53461329686</v>
      </c>
      <c r="O94" s="33">
        <f t="shared" si="63"/>
        <v>-13579.860647660622</v>
      </c>
      <c r="P94" s="37"/>
    </row>
    <row r="95" spans="1:16" x14ac:dyDescent="0.25">
      <c r="A95" s="36">
        <f t="shared" si="64"/>
        <v>8</v>
      </c>
      <c r="B95" s="42">
        <v>0.20940245880723796</v>
      </c>
      <c r="C95" s="43">
        <f t="shared" si="54"/>
        <v>-0.8084963305055598</v>
      </c>
      <c r="D95" s="44">
        <f t="shared" si="55"/>
        <v>0.44662682098345585</v>
      </c>
      <c r="E95" s="33">
        <f t="shared" si="56"/>
        <v>11399207.525579371</v>
      </c>
      <c r="F95" s="45">
        <f t="shared" si="57"/>
        <v>1E-3</v>
      </c>
      <c r="G95" s="41">
        <f t="shared" si="58"/>
        <v>0.999</v>
      </c>
      <c r="H95" s="43">
        <f t="shared" si="59"/>
        <v>0.9920279440699441</v>
      </c>
      <c r="I95" s="46">
        <f t="shared" si="60"/>
        <v>9.9302096503497907E-4</v>
      </c>
      <c r="J95" s="33">
        <f t="shared" si="52"/>
        <v>227984.15051158742</v>
      </c>
      <c r="K95" s="33">
        <f t="shared" si="61"/>
        <v>-18600792.474420629</v>
      </c>
      <c r="L95" s="37"/>
      <c r="M95" s="43">
        <f t="shared" si="62"/>
        <v>0.78940923431393573</v>
      </c>
      <c r="N95" s="33">
        <f t="shared" si="53"/>
        <v>178538.04051387173</v>
      </c>
      <c r="O95" s="33">
        <f t="shared" si="63"/>
        <v>-14581.159726421307</v>
      </c>
      <c r="P95" s="37"/>
    </row>
    <row r="96" spans="1:16" x14ac:dyDescent="0.25">
      <c r="A96" s="36">
        <f t="shared" si="64"/>
        <v>9</v>
      </c>
      <c r="B96" s="42">
        <v>0.59190339227055644</v>
      </c>
      <c r="C96" s="43">
        <f t="shared" si="54"/>
        <v>0.23244395118674899</v>
      </c>
      <c r="D96" s="44">
        <f t="shared" si="55"/>
        <v>1.0770217102704629</v>
      </c>
      <c r="E96" s="33">
        <f t="shared" si="56"/>
        <v>26938933.221107557</v>
      </c>
      <c r="F96" s="45">
        <f t="shared" si="57"/>
        <v>1E-3</v>
      </c>
      <c r="G96" s="41">
        <f t="shared" si="58"/>
        <v>0.999</v>
      </c>
      <c r="H96" s="43">
        <f t="shared" si="59"/>
        <v>0.99103591612587416</v>
      </c>
      <c r="I96" s="46">
        <f t="shared" si="60"/>
        <v>9.9202794406994411E-4</v>
      </c>
      <c r="J96" s="33">
        <f t="shared" si="52"/>
        <v>538778.66442215117</v>
      </c>
      <c r="K96" s="33">
        <f t="shared" si="61"/>
        <v>-3061066.7788924426</v>
      </c>
      <c r="L96" s="37"/>
      <c r="M96" s="43">
        <f t="shared" si="62"/>
        <v>0.76641673234362695</v>
      </c>
      <c r="N96" s="33">
        <f t="shared" si="53"/>
        <v>409227.45340124908</v>
      </c>
      <c r="O96" s="33">
        <f t="shared" si="63"/>
        <v>-2327.3499340425469</v>
      </c>
      <c r="P96" s="37"/>
    </row>
    <row r="97" spans="1:16" x14ac:dyDescent="0.25">
      <c r="A97" s="36">
        <f t="shared" si="64"/>
        <v>10</v>
      </c>
      <c r="B97" s="42">
        <v>0.48084412981019475</v>
      </c>
      <c r="C97" s="43">
        <f t="shared" si="54"/>
        <v>-4.8035111929789522E-2</v>
      </c>
      <c r="D97" s="44">
        <f t="shared" si="55"/>
        <v>0.82236568679418121</v>
      </c>
      <c r="E97" s="33">
        <f t="shared" si="56"/>
        <v>20157979.199907809</v>
      </c>
      <c r="F97" s="45">
        <f t="shared" si="57"/>
        <v>1E-3</v>
      </c>
      <c r="G97" s="41">
        <f t="shared" si="58"/>
        <v>0.999</v>
      </c>
      <c r="H97" s="43">
        <f t="shared" si="59"/>
        <v>0.99004488020974823</v>
      </c>
      <c r="I97" s="46">
        <f t="shared" si="60"/>
        <v>9.9103591612587408E-4</v>
      </c>
      <c r="J97" s="37"/>
      <c r="K97" s="33">
        <f t="shared" si="61"/>
        <v>-9842020.8000921905</v>
      </c>
      <c r="L97" s="33">
        <f>MIN(0, E97-$B$11)</f>
        <v>-9842020.8000921905</v>
      </c>
      <c r="M97" s="43">
        <f t="shared" si="62"/>
        <v>0.74409391489672516</v>
      </c>
      <c r="N97" s="33">
        <f t="shared" si="53"/>
        <v>0</v>
      </c>
      <c r="O97" s="33">
        <f t="shared" si="63"/>
        <v>-7257.7403252644826</v>
      </c>
      <c r="P97" s="33">
        <f>L97*M97*H97</f>
        <v>-7250482.5849392181</v>
      </c>
    </row>
    <row r="99" spans="1:16" x14ac:dyDescent="0.25">
      <c r="A99" s="30" t="s">
        <v>183</v>
      </c>
      <c r="B99" s="47">
        <f>-SUM(N87:N97)-SUM(O88:O97)-P97</f>
        <v>2471770.7334310208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showGridLines="0" zoomScaleNormal="100" workbookViewId="0"/>
  </sheetViews>
  <sheetFormatPr defaultColWidth="9.109375" defaultRowHeight="13.8" x14ac:dyDescent="0.25"/>
  <cols>
    <col min="1" max="1" width="10.88671875" style="4" customWidth="1"/>
    <col min="2" max="2" width="15.33203125" style="1" bestFit="1" customWidth="1"/>
    <col min="3" max="3" width="9.109375" style="4"/>
    <col min="4" max="5" width="9.109375" style="1"/>
    <col min="6" max="6" width="27.6640625" style="1" customWidth="1"/>
    <col min="7" max="7" width="18.6640625" style="1" customWidth="1"/>
    <col min="8" max="16384" width="9.109375" style="1"/>
  </cols>
  <sheetData>
    <row r="1" spans="1:7" x14ac:dyDescent="0.25">
      <c r="A1" s="28" t="s">
        <v>133</v>
      </c>
    </row>
    <row r="2" spans="1:7" x14ac:dyDescent="0.25">
      <c r="A2" s="28" t="s">
        <v>134</v>
      </c>
    </row>
    <row r="3" spans="1:7" x14ac:dyDescent="0.25">
      <c r="A3" s="28" t="s">
        <v>135</v>
      </c>
    </row>
    <row r="4" spans="1:7" x14ac:dyDescent="0.25">
      <c r="A4" s="28" t="s">
        <v>136</v>
      </c>
    </row>
    <row r="5" spans="1:7" x14ac:dyDescent="0.25">
      <c r="A5" s="28" t="s">
        <v>137</v>
      </c>
    </row>
    <row r="6" spans="1:7" x14ac:dyDescent="0.25">
      <c r="A6" s="28" t="s">
        <v>138</v>
      </c>
    </row>
    <row r="8" spans="1:7" x14ac:dyDescent="0.25">
      <c r="F8" s="48" t="s">
        <v>188</v>
      </c>
    </row>
    <row r="9" spans="1:7" x14ac:dyDescent="0.25">
      <c r="A9" s="4" t="s">
        <v>189</v>
      </c>
      <c r="B9" s="4" t="s">
        <v>183</v>
      </c>
      <c r="C9" s="4" t="s">
        <v>190</v>
      </c>
      <c r="F9" s="48"/>
      <c r="G9" s="3"/>
    </row>
    <row r="10" spans="1:7" x14ac:dyDescent="0.25">
      <c r="A10" s="4">
        <v>1</v>
      </c>
      <c r="B10" s="19">
        <v>-415552.72837018193</v>
      </c>
      <c r="C10" s="49">
        <f>RANK(B10, $B$10:$B$109, 1)</f>
        <v>35</v>
      </c>
      <c r="F10" s="1" t="s">
        <v>191</v>
      </c>
      <c r="G10" s="50">
        <f>AVERAGE(B10:B109)</f>
        <v>6053059.7658536602</v>
      </c>
    </row>
    <row r="11" spans="1:7" x14ac:dyDescent="0.25">
      <c r="A11" s="4">
        <v>2</v>
      </c>
      <c r="B11" s="19">
        <v>7095424.5689442949</v>
      </c>
      <c r="C11" s="49">
        <f t="shared" ref="C11:C74" si="0">RANK(B11, $B$10:$B$109, 1)</f>
        <v>60</v>
      </c>
      <c r="F11" s="1" t="s">
        <v>192</v>
      </c>
      <c r="G11" s="51">
        <f>SUMIF($C$10:$C$109,"&gt;95",$B$10:$B$109)/5</f>
        <v>19430207.484369118</v>
      </c>
    </row>
    <row r="12" spans="1:7" x14ac:dyDescent="0.25">
      <c r="A12" s="4">
        <v>3</v>
      </c>
      <c r="B12" s="19">
        <v>-546356.77798182634</v>
      </c>
      <c r="C12" s="49">
        <f t="shared" si="0"/>
        <v>13</v>
      </c>
    </row>
    <row r="13" spans="1:7" x14ac:dyDescent="0.25">
      <c r="A13" s="4">
        <v>4</v>
      </c>
      <c r="B13" s="19">
        <v>19400399.491832647</v>
      </c>
      <c r="C13" s="49">
        <f t="shared" si="0"/>
        <v>98</v>
      </c>
      <c r="F13" s="1" t="s">
        <v>50</v>
      </c>
      <c r="G13" s="50">
        <f>G11-G10</f>
        <v>13377147.718515458</v>
      </c>
    </row>
    <row r="14" spans="1:7" x14ac:dyDescent="0.25">
      <c r="A14" s="4">
        <v>5</v>
      </c>
      <c r="B14" s="19">
        <v>15401854.23846386</v>
      </c>
      <c r="C14" s="49">
        <f t="shared" si="0"/>
        <v>83</v>
      </c>
    </row>
    <row r="15" spans="1:7" x14ac:dyDescent="0.25">
      <c r="A15" s="4">
        <v>6</v>
      </c>
      <c r="B15" s="19">
        <v>4950437.2482715342</v>
      </c>
      <c r="C15" s="49">
        <f t="shared" si="0"/>
        <v>52</v>
      </c>
    </row>
    <row r="16" spans="1:7" x14ac:dyDescent="0.25">
      <c r="A16" s="4">
        <v>7</v>
      </c>
      <c r="B16" s="19">
        <v>10022549.72918481</v>
      </c>
      <c r="C16" s="49">
        <f t="shared" si="0"/>
        <v>70</v>
      </c>
    </row>
    <row r="17" spans="1:3" x14ac:dyDescent="0.25">
      <c r="A17" s="4">
        <v>8</v>
      </c>
      <c r="B17" s="19">
        <v>1975098.5774415247</v>
      </c>
      <c r="C17" s="49">
        <f t="shared" si="0"/>
        <v>46</v>
      </c>
    </row>
    <row r="18" spans="1:3" x14ac:dyDescent="0.25">
      <c r="A18" s="4">
        <v>9</v>
      </c>
      <c r="B18" s="19">
        <v>1291509.9338522404</v>
      </c>
      <c r="C18" s="49">
        <f t="shared" si="0"/>
        <v>45</v>
      </c>
    </row>
    <row r="19" spans="1:3" x14ac:dyDescent="0.25">
      <c r="A19" s="4">
        <v>10</v>
      </c>
      <c r="B19" s="19">
        <v>6486157.3795480086</v>
      </c>
      <c r="C19" s="49">
        <f t="shared" si="0"/>
        <v>58</v>
      </c>
    </row>
    <row r="20" spans="1:3" x14ac:dyDescent="0.25">
      <c r="A20" s="4">
        <v>11</v>
      </c>
      <c r="B20" s="19">
        <v>-441933.76081744028</v>
      </c>
      <c r="C20" s="49">
        <f t="shared" si="0"/>
        <v>31</v>
      </c>
    </row>
    <row r="21" spans="1:3" x14ac:dyDescent="0.25">
      <c r="A21" s="4">
        <v>12</v>
      </c>
      <c r="B21" s="19">
        <v>8134876.7472008998</v>
      </c>
      <c r="C21" s="49">
        <f t="shared" si="0"/>
        <v>63</v>
      </c>
    </row>
    <row r="22" spans="1:3" x14ac:dyDescent="0.25">
      <c r="A22" s="4">
        <v>13</v>
      </c>
      <c r="B22" s="19">
        <v>-586495.40756333759</v>
      </c>
      <c r="C22" s="49">
        <f t="shared" si="0"/>
        <v>10</v>
      </c>
    </row>
    <row r="23" spans="1:3" x14ac:dyDescent="0.25">
      <c r="A23" s="4">
        <v>14</v>
      </c>
      <c r="B23" s="19">
        <v>-490496.8851158875</v>
      </c>
      <c r="C23" s="49">
        <f t="shared" si="0"/>
        <v>21</v>
      </c>
    </row>
    <row r="24" spans="1:3" x14ac:dyDescent="0.25">
      <c r="A24" s="4">
        <v>15</v>
      </c>
      <c r="B24" s="19">
        <v>16732152.363361146</v>
      </c>
      <c r="C24" s="49">
        <f t="shared" si="0"/>
        <v>89</v>
      </c>
    </row>
    <row r="25" spans="1:3" x14ac:dyDescent="0.25">
      <c r="A25" s="4">
        <v>16</v>
      </c>
      <c r="B25" s="19">
        <v>15514199.224289883</v>
      </c>
      <c r="C25" s="49">
        <f t="shared" si="0"/>
        <v>84</v>
      </c>
    </row>
    <row r="26" spans="1:3" x14ac:dyDescent="0.25">
      <c r="A26" s="4">
        <v>17</v>
      </c>
      <c r="B26" s="19">
        <v>5701977.6524105575</v>
      </c>
      <c r="C26" s="49">
        <f t="shared" si="0"/>
        <v>56</v>
      </c>
    </row>
    <row r="27" spans="1:3" x14ac:dyDescent="0.25">
      <c r="A27" s="4">
        <v>18</v>
      </c>
      <c r="B27" s="19">
        <v>19218593.314142779</v>
      </c>
      <c r="C27" s="49">
        <f t="shared" si="0"/>
        <v>97</v>
      </c>
    </row>
    <row r="28" spans="1:3" x14ac:dyDescent="0.25">
      <c r="A28" s="4">
        <v>19</v>
      </c>
      <c r="B28" s="19">
        <v>4581701.1605495922</v>
      </c>
      <c r="C28" s="49">
        <f t="shared" si="0"/>
        <v>51</v>
      </c>
    </row>
    <row r="29" spans="1:3" x14ac:dyDescent="0.25">
      <c r="A29" s="4">
        <v>20</v>
      </c>
      <c r="B29" s="19">
        <v>7721273.5056820977</v>
      </c>
      <c r="C29" s="49">
        <f t="shared" si="0"/>
        <v>62</v>
      </c>
    </row>
    <row r="30" spans="1:3" x14ac:dyDescent="0.25">
      <c r="A30" s="4">
        <v>21</v>
      </c>
      <c r="B30" s="19">
        <v>17069669.740193065</v>
      </c>
      <c r="C30" s="49">
        <f t="shared" si="0"/>
        <v>91</v>
      </c>
    </row>
    <row r="31" spans="1:3" x14ac:dyDescent="0.25">
      <c r="A31" s="4">
        <v>22</v>
      </c>
      <c r="B31" s="19">
        <v>16713773.638876704</v>
      </c>
      <c r="C31" s="49">
        <f t="shared" si="0"/>
        <v>88</v>
      </c>
    </row>
    <row r="32" spans="1:3" x14ac:dyDescent="0.25">
      <c r="A32" s="4">
        <v>23</v>
      </c>
      <c r="B32" s="19">
        <v>-453505.14619718061</v>
      </c>
      <c r="C32" s="49">
        <f t="shared" si="0"/>
        <v>27</v>
      </c>
    </row>
    <row r="33" spans="1:3" x14ac:dyDescent="0.25">
      <c r="A33" s="4">
        <v>24</v>
      </c>
      <c r="B33" s="19">
        <v>10567765.072327029</v>
      </c>
      <c r="C33" s="49">
        <f t="shared" si="0"/>
        <v>71</v>
      </c>
    </row>
    <row r="34" spans="1:3" x14ac:dyDescent="0.25">
      <c r="A34" s="4">
        <v>25</v>
      </c>
      <c r="B34" s="19">
        <v>5679576.5495906472</v>
      </c>
      <c r="C34" s="49">
        <f t="shared" si="0"/>
        <v>55</v>
      </c>
    </row>
    <row r="35" spans="1:3" x14ac:dyDescent="0.25">
      <c r="A35" s="4">
        <v>26</v>
      </c>
      <c r="B35" s="19">
        <v>8917929.9352497365</v>
      </c>
      <c r="C35" s="49">
        <f t="shared" si="0"/>
        <v>65</v>
      </c>
    </row>
    <row r="36" spans="1:3" x14ac:dyDescent="0.25">
      <c r="A36" s="4">
        <v>27</v>
      </c>
      <c r="B36" s="19">
        <v>-364554.06114656734</v>
      </c>
      <c r="C36" s="49">
        <f t="shared" si="0"/>
        <v>41</v>
      </c>
    </row>
    <row r="37" spans="1:3" x14ac:dyDescent="0.25">
      <c r="A37" s="4">
        <v>28</v>
      </c>
      <c r="B37" s="19">
        <v>3247262.3133125976</v>
      </c>
      <c r="C37" s="49">
        <f t="shared" si="0"/>
        <v>49</v>
      </c>
    </row>
    <row r="38" spans="1:3" x14ac:dyDescent="0.25">
      <c r="A38" s="4">
        <v>29</v>
      </c>
      <c r="B38" s="19">
        <v>-793471.51046421018</v>
      </c>
      <c r="C38" s="49">
        <f t="shared" si="0"/>
        <v>3</v>
      </c>
    </row>
    <row r="39" spans="1:3" x14ac:dyDescent="0.25">
      <c r="A39" s="4">
        <v>30</v>
      </c>
      <c r="B39" s="19">
        <v>14868631.298503596</v>
      </c>
      <c r="C39" s="49">
        <f t="shared" si="0"/>
        <v>81</v>
      </c>
    </row>
    <row r="40" spans="1:3" x14ac:dyDescent="0.25">
      <c r="A40" s="4">
        <v>31</v>
      </c>
      <c r="B40" s="19">
        <v>19651072.918052975</v>
      </c>
      <c r="C40" s="49">
        <f t="shared" si="0"/>
        <v>99</v>
      </c>
    </row>
    <row r="41" spans="1:3" x14ac:dyDescent="0.25">
      <c r="A41" s="4">
        <v>32</v>
      </c>
      <c r="B41" s="19">
        <v>-214824.94912734849</v>
      </c>
      <c r="C41" s="49">
        <f t="shared" si="0"/>
        <v>43</v>
      </c>
    </row>
    <row r="42" spans="1:3" x14ac:dyDescent="0.25">
      <c r="A42" s="4">
        <v>33</v>
      </c>
      <c r="B42" s="19">
        <v>7272419.5891016321</v>
      </c>
      <c r="C42" s="49">
        <f t="shared" si="0"/>
        <v>61</v>
      </c>
    </row>
    <row r="43" spans="1:3" x14ac:dyDescent="0.25">
      <c r="A43" s="4">
        <v>34</v>
      </c>
      <c r="B43" s="19">
        <v>-528327.09165796742</v>
      </c>
      <c r="C43" s="49">
        <f t="shared" si="0"/>
        <v>16</v>
      </c>
    </row>
    <row r="44" spans="1:3" x14ac:dyDescent="0.25">
      <c r="A44" s="4">
        <v>35</v>
      </c>
      <c r="B44" s="19">
        <v>17912808.302612226</v>
      </c>
      <c r="C44" s="49">
        <f t="shared" si="0"/>
        <v>96</v>
      </c>
    </row>
    <row r="45" spans="1:3" x14ac:dyDescent="0.25">
      <c r="A45" s="4">
        <v>36</v>
      </c>
      <c r="B45" s="19">
        <v>-437994.07524572016</v>
      </c>
      <c r="C45" s="49">
        <f t="shared" si="0"/>
        <v>32</v>
      </c>
    </row>
    <row r="46" spans="1:3" x14ac:dyDescent="0.25">
      <c r="A46" s="4">
        <v>37</v>
      </c>
      <c r="B46" s="19">
        <v>16120269.297136595</v>
      </c>
      <c r="C46" s="49">
        <f t="shared" si="0"/>
        <v>85</v>
      </c>
    </row>
    <row r="47" spans="1:3" x14ac:dyDescent="0.25">
      <c r="A47" s="4">
        <v>38</v>
      </c>
      <c r="B47" s="19">
        <v>-415109.05825537932</v>
      </c>
      <c r="C47" s="49">
        <f t="shared" si="0"/>
        <v>36</v>
      </c>
    </row>
    <row r="48" spans="1:3" x14ac:dyDescent="0.25">
      <c r="A48" s="4">
        <v>39</v>
      </c>
      <c r="B48" s="19">
        <v>-430580.48361182725</v>
      </c>
      <c r="C48" s="49">
        <f t="shared" si="0"/>
        <v>34</v>
      </c>
    </row>
    <row r="49" spans="1:3" x14ac:dyDescent="0.25">
      <c r="A49" s="4">
        <v>40</v>
      </c>
      <c r="B49" s="19">
        <v>-540114.43167835835</v>
      </c>
      <c r="C49" s="49">
        <f t="shared" si="0"/>
        <v>15</v>
      </c>
    </row>
    <row r="50" spans="1:3" x14ac:dyDescent="0.25">
      <c r="A50" s="4">
        <v>41</v>
      </c>
      <c r="B50" s="19">
        <v>-458383.33806456433</v>
      </c>
      <c r="C50" s="49">
        <f t="shared" si="0"/>
        <v>26</v>
      </c>
    </row>
    <row r="51" spans="1:3" x14ac:dyDescent="0.25">
      <c r="A51" s="4">
        <v>42</v>
      </c>
      <c r="B51" s="19">
        <v>-451829.2076630498</v>
      </c>
      <c r="C51" s="49">
        <f t="shared" si="0"/>
        <v>28</v>
      </c>
    </row>
    <row r="52" spans="1:3" x14ac:dyDescent="0.25">
      <c r="A52" s="4">
        <v>43</v>
      </c>
      <c r="B52" s="19">
        <v>-138622.138103512</v>
      </c>
      <c r="C52" s="49">
        <f t="shared" si="0"/>
        <v>44</v>
      </c>
    </row>
    <row r="53" spans="1:3" x14ac:dyDescent="0.25">
      <c r="A53" s="4">
        <v>44</v>
      </c>
      <c r="B53" s="19">
        <v>-434201.52154771693</v>
      </c>
      <c r="C53" s="49">
        <f t="shared" si="0"/>
        <v>33</v>
      </c>
    </row>
    <row r="54" spans="1:3" x14ac:dyDescent="0.25">
      <c r="A54" s="4">
        <v>45</v>
      </c>
      <c r="B54" s="19">
        <v>6161377.9514987059</v>
      </c>
      <c r="C54" s="49">
        <f t="shared" si="0"/>
        <v>57</v>
      </c>
    </row>
    <row r="55" spans="1:3" x14ac:dyDescent="0.25">
      <c r="A55" s="4">
        <v>46</v>
      </c>
      <c r="B55" s="19">
        <v>11674503.997666771</v>
      </c>
      <c r="C55" s="49">
        <f t="shared" si="0"/>
        <v>74</v>
      </c>
    </row>
    <row r="56" spans="1:3" x14ac:dyDescent="0.25">
      <c r="A56" s="4">
        <v>47</v>
      </c>
      <c r="B56" s="19">
        <v>9934087.6082624774</v>
      </c>
      <c r="C56" s="49">
        <f t="shared" si="0"/>
        <v>69</v>
      </c>
    </row>
    <row r="57" spans="1:3" x14ac:dyDescent="0.25">
      <c r="A57" s="4">
        <v>48</v>
      </c>
      <c r="B57" s="19">
        <v>9672452.2189063914</v>
      </c>
      <c r="C57" s="49">
        <f t="shared" si="0"/>
        <v>67</v>
      </c>
    </row>
    <row r="58" spans="1:3" x14ac:dyDescent="0.25">
      <c r="A58" s="4">
        <v>49</v>
      </c>
      <c r="B58" s="19">
        <v>-478057.60308475792</v>
      </c>
      <c r="C58" s="49">
        <f t="shared" si="0"/>
        <v>22</v>
      </c>
    </row>
    <row r="59" spans="1:3" x14ac:dyDescent="0.25">
      <c r="A59" s="4">
        <v>50</v>
      </c>
      <c r="B59" s="19">
        <v>-377731.03167136159</v>
      </c>
      <c r="C59" s="49">
        <f t="shared" si="0"/>
        <v>40</v>
      </c>
    </row>
    <row r="60" spans="1:3" x14ac:dyDescent="0.25">
      <c r="A60" s="4">
        <v>51</v>
      </c>
      <c r="B60" s="19">
        <v>17286592.973604184</v>
      </c>
      <c r="C60" s="49">
        <f t="shared" si="0"/>
        <v>93</v>
      </c>
    </row>
    <row r="61" spans="1:3" x14ac:dyDescent="0.25">
      <c r="A61" s="4">
        <v>52</v>
      </c>
      <c r="B61" s="19">
        <v>20968163.395204961</v>
      </c>
      <c r="C61" s="49">
        <f t="shared" si="0"/>
        <v>100</v>
      </c>
    </row>
    <row r="62" spans="1:3" x14ac:dyDescent="0.25">
      <c r="A62" s="4">
        <v>53</v>
      </c>
      <c r="B62" s="19">
        <v>-517661.83028050425</v>
      </c>
      <c r="C62" s="49">
        <f t="shared" si="0"/>
        <v>17</v>
      </c>
    </row>
    <row r="63" spans="1:3" x14ac:dyDescent="0.25">
      <c r="A63" s="4">
        <v>54</v>
      </c>
      <c r="B63" s="19">
        <v>8241314.8845434468</v>
      </c>
      <c r="C63" s="49">
        <f t="shared" si="0"/>
        <v>64</v>
      </c>
    </row>
    <row r="64" spans="1:3" x14ac:dyDescent="0.25">
      <c r="A64" s="4">
        <v>55</v>
      </c>
      <c r="B64" s="19">
        <v>16993570.746970356</v>
      </c>
      <c r="C64" s="49">
        <f t="shared" si="0"/>
        <v>90</v>
      </c>
    </row>
    <row r="65" spans="1:3" x14ac:dyDescent="0.25">
      <c r="A65" s="4">
        <v>56</v>
      </c>
      <c r="B65" s="19">
        <v>15070867.951927215</v>
      </c>
      <c r="C65" s="49">
        <f t="shared" si="0"/>
        <v>82</v>
      </c>
    </row>
    <row r="66" spans="1:3" x14ac:dyDescent="0.25">
      <c r="A66" s="4">
        <v>57</v>
      </c>
      <c r="B66" s="19">
        <v>17691766.84158906</v>
      </c>
      <c r="C66" s="49">
        <f t="shared" si="0"/>
        <v>95</v>
      </c>
    </row>
    <row r="67" spans="1:3" x14ac:dyDescent="0.25">
      <c r="A67" s="4">
        <v>58</v>
      </c>
      <c r="B67" s="19">
        <v>-316870.76173713541</v>
      </c>
      <c r="C67" s="49">
        <f t="shared" si="0"/>
        <v>42</v>
      </c>
    </row>
    <row r="68" spans="1:3" x14ac:dyDescent="0.25">
      <c r="A68" s="4">
        <v>59</v>
      </c>
      <c r="B68" s="19">
        <v>-470346.84070827626</v>
      </c>
      <c r="C68" s="49">
        <f t="shared" si="0"/>
        <v>23</v>
      </c>
    </row>
    <row r="69" spans="1:3" x14ac:dyDescent="0.25">
      <c r="A69" s="4">
        <v>60</v>
      </c>
      <c r="B69" s="19">
        <v>12150052.251403302</v>
      </c>
      <c r="C69" s="49">
        <f t="shared" si="0"/>
        <v>76</v>
      </c>
    </row>
    <row r="70" spans="1:3" x14ac:dyDescent="0.25">
      <c r="A70" s="4">
        <v>61</v>
      </c>
      <c r="B70" s="19">
        <v>16456833.583448514</v>
      </c>
      <c r="C70" s="49">
        <f t="shared" si="0"/>
        <v>86</v>
      </c>
    </row>
    <row r="71" spans="1:3" x14ac:dyDescent="0.25">
      <c r="A71" s="4">
        <v>62</v>
      </c>
      <c r="B71" s="19">
        <v>-663868.46983272629</v>
      </c>
      <c r="C71" s="49">
        <f t="shared" si="0"/>
        <v>5</v>
      </c>
    </row>
    <row r="72" spans="1:3" x14ac:dyDescent="0.25">
      <c r="A72" s="4">
        <v>63</v>
      </c>
      <c r="B72" s="19">
        <v>-587164.36861021246</v>
      </c>
      <c r="C72" s="49">
        <f t="shared" si="0"/>
        <v>9</v>
      </c>
    </row>
    <row r="73" spans="1:3" x14ac:dyDescent="0.25">
      <c r="A73" s="4">
        <v>64</v>
      </c>
      <c r="B73" s="19">
        <v>14539386.210722819</v>
      </c>
      <c r="C73" s="49">
        <f t="shared" si="0"/>
        <v>80</v>
      </c>
    </row>
    <row r="74" spans="1:3" x14ac:dyDescent="0.25">
      <c r="A74" s="4">
        <v>65</v>
      </c>
      <c r="B74" s="19">
        <v>14119959.778786365</v>
      </c>
      <c r="C74" s="49">
        <f t="shared" si="0"/>
        <v>78</v>
      </c>
    </row>
    <row r="75" spans="1:3" x14ac:dyDescent="0.25">
      <c r="A75" s="4">
        <v>66</v>
      </c>
      <c r="B75" s="19">
        <v>5390709.5518103261</v>
      </c>
      <c r="C75" s="49">
        <f t="shared" ref="C75:C109" si="1">RANK(B75, $B$10:$B$109, 1)</f>
        <v>54</v>
      </c>
    </row>
    <row r="76" spans="1:3" x14ac:dyDescent="0.25">
      <c r="A76" s="4">
        <v>67</v>
      </c>
      <c r="B76" s="19">
        <v>-399779.50381419208</v>
      </c>
      <c r="C76" s="49">
        <f t="shared" si="1"/>
        <v>39</v>
      </c>
    </row>
    <row r="77" spans="1:3" x14ac:dyDescent="0.25">
      <c r="A77" s="4">
        <v>68</v>
      </c>
      <c r="B77" s="19">
        <v>-468322.18504473229</v>
      </c>
      <c r="C77" s="49">
        <f t="shared" si="1"/>
        <v>24</v>
      </c>
    </row>
    <row r="78" spans="1:3" x14ac:dyDescent="0.25">
      <c r="A78" s="4">
        <v>69</v>
      </c>
      <c r="B78" s="19">
        <v>-739368.58497000381</v>
      </c>
      <c r="C78" s="49">
        <f t="shared" si="1"/>
        <v>4</v>
      </c>
    </row>
    <row r="79" spans="1:3" x14ac:dyDescent="0.25">
      <c r="A79" s="4">
        <v>70</v>
      </c>
      <c r="B79" s="19">
        <v>17241137.895723939</v>
      </c>
      <c r="C79" s="49">
        <f t="shared" si="1"/>
        <v>92</v>
      </c>
    </row>
    <row r="80" spans="1:3" x14ac:dyDescent="0.25">
      <c r="A80" s="4">
        <v>71</v>
      </c>
      <c r="B80" s="19">
        <v>-461338.3749595714</v>
      </c>
      <c r="C80" s="49">
        <f t="shared" si="1"/>
        <v>25</v>
      </c>
    </row>
    <row r="81" spans="1:3" x14ac:dyDescent="0.25">
      <c r="A81" s="4">
        <v>72</v>
      </c>
      <c r="B81" s="19">
        <v>-493826.13712879957</v>
      </c>
      <c r="C81" s="49">
        <f t="shared" si="1"/>
        <v>20</v>
      </c>
    </row>
    <row r="82" spans="1:3" x14ac:dyDescent="0.25">
      <c r="A82" s="4">
        <v>73</v>
      </c>
      <c r="B82" s="19">
        <v>17624015.479645722</v>
      </c>
      <c r="C82" s="49">
        <f t="shared" si="1"/>
        <v>94</v>
      </c>
    </row>
    <row r="83" spans="1:3" x14ac:dyDescent="0.25">
      <c r="A83" s="4">
        <v>74</v>
      </c>
      <c r="B83" s="19">
        <v>-609143.07104578067</v>
      </c>
      <c r="C83" s="49">
        <f t="shared" si="1"/>
        <v>8</v>
      </c>
    </row>
    <row r="84" spans="1:3" x14ac:dyDescent="0.25">
      <c r="A84" s="4">
        <v>75</v>
      </c>
      <c r="B84" s="19">
        <v>11481307.815849187</v>
      </c>
      <c r="C84" s="49">
        <f t="shared" si="1"/>
        <v>73</v>
      </c>
    </row>
    <row r="85" spans="1:3" x14ac:dyDescent="0.25">
      <c r="A85" s="4">
        <v>76</v>
      </c>
      <c r="B85" s="19">
        <v>9917082.2150690369</v>
      </c>
      <c r="C85" s="49">
        <f t="shared" si="1"/>
        <v>68</v>
      </c>
    </row>
    <row r="86" spans="1:3" x14ac:dyDescent="0.25">
      <c r="A86" s="4">
        <v>77</v>
      </c>
      <c r="B86" s="19">
        <v>-494657.44072020566</v>
      </c>
      <c r="C86" s="49">
        <f t="shared" si="1"/>
        <v>19</v>
      </c>
    </row>
    <row r="87" spans="1:3" x14ac:dyDescent="0.25">
      <c r="A87" s="4">
        <v>78</v>
      </c>
      <c r="B87" s="19">
        <v>5243700.7012144383</v>
      </c>
      <c r="C87" s="49">
        <f t="shared" si="1"/>
        <v>53</v>
      </c>
    </row>
    <row r="88" spans="1:3" x14ac:dyDescent="0.25">
      <c r="A88" s="4">
        <v>79</v>
      </c>
      <c r="B88" s="19">
        <v>-566433.34223904391</v>
      </c>
      <c r="C88" s="49">
        <f t="shared" si="1"/>
        <v>11</v>
      </c>
    </row>
    <row r="89" spans="1:3" x14ac:dyDescent="0.25">
      <c r="A89" s="4">
        <v>80</v>
      </c>
      <c r="B89" s="19">
        <v>2333943.4531695712</v>
      </c>
      <c r="C89" s="49">
        <f t="shared" si="1"/>
        <v>47</v>
      </c>
    </row>
    <row r="90" spans="1:3" x14ac:dyDescent="0.25">
      <c r="A90" s="4">
        <v>81</v>
      </c>
      <c r="B90" s="19">
        <v>13666398.002214955</v>
      </c>
      <c r="C90" s="49">
        <f t="shared" si="1"/>
        <v>77</v>
      </c>
    </row>
    <row r="91" spans="1:3" x14ac:dyDescent="0.25">
      <c r="A91" s="4">
        <v>82</v>
      </c>
      <c r="B91" s="19">
        <v>11990610.574417308</v>
      </c>
      <c r="C91" s="49">
        <f t="shared" si="1"/>
        <v>75</v>
      </c>
    </row>
    <row r="92" spans="1:3" x14ac:dyDescent="0.25">
      <c r="A92" s="4">
        <v>83</v>
      </c>
      <c r="B92" s="19">
        <v>-642809.70872035669</v>
      </c>
      <c r="C92" s="49">
        <f t="shared" si="1"/>
        <v>6</v>
      </c>
    </row>
    <row r="93" spans="1:3" x14ac:dyDescent="0.25">
      <c r="A93" s="4">
        <v>84</v>
      </c>
      <c r="B93" s="19">
        <v>-450847.25251110591</v>
      </c>
      <c r="C93" s="49">
        <f t="shared" si="1"/>
        <v>30</v>
      </c>
    </row>
    <row r="94" spans="1:3" x14ac:dyDescent="0.25">
      <c r="A94" s="4">
        <v>85</v>
      </c>
      <c r="B94" s="19">
        <v>4287289.3923663609</v>
      </c>
      <c r="C94" s="49">
        <f t="shared" si="1"/>
        <v>50</v>
      </c>
    </row>
    <row r="95" spans="1:3" x14ac:dyDescent="0.25">
      <c r="A95" s="4">
        <v>86</v>
      </c>
      <c r="B95" s="19">
        <v>6983427.0956256567</v>
      </c>
      <c r="C95" s="49">
        <f t="shared" si="1"/>
        <v>59</v>
      </c>
    </row>
    <row r="96" spans="1:3" x14ac:dyDescent="0.25">
      <c r="A96" s="4">
        <v>87</v>
      </c>
      <c r="B96" s="19">
        <v>-451473.19055874797</v>
      </c>
      <c r="C96" s="49">
        <f t="shared" si="1"/>
        <v>29</v>
      </c>
    </row>
    <row r="97" spans="1:3" x14ac:dyDescent="0.25">
      <c r="A97" s="4">
        <v>88</v>
      </c>
      <c r="B97" s="19">
        <v>-542875.08351082494</v>
      </c>
      <c r="C97" s="49">
        <f t="shared" si="1"/>
        <v>14</v>
      </c>
    </row>
    <row r="98" spans="1:3" x14ac:dyDescent="0.25">
      <c r="A98" s="4">
        <v>89</v>
      </c>
      <c r="B98" s="19">
        <v>-552410.5294220607</v>
      </c>
      <c r="C98" s="49">
        <f t="shared" si="1"/>
        <v>12</v>
      </c>
    </row>
    <row r="99" spans="1:3" x14ac:dyDescent="0.25">
      <c r="A99" s="4">
        <v>90</v>
      </c>
      <c r="B99" s="19">
        <v>9667649.4037291501</v>
      </c>
      <c r="C99" s="49">
        <f t="shared" si="1"/>
        <v>66</v>
      </c>
    </row>
    <row r="100" spans="1:3" x14ac:dyDescent="0.25">
      <c r="A100" s="4">
        <v>91</v>
      </c>
      <c r="B100" s="19">
        <v>-619189.38146994903</v>
      </c>
      <c r="C100" s="49">
        <f t="shared" si="1"/>
        <v>7</v>
      </c>
    </row>
    <row r="101" spans="1:3" x14ac:dyDescent="0.25">
      <c r="A101" s="4">
        <v>92</v>
      </c>
      <c r="B101" s="19">
        <v>-496689.60395404877</v>
      </c>
      <c r="C101" s="49">
        <f t="shared" si="1"/>
        <v>18</v>
      </c>
    </row>
    <row r="102" spans="1:3" x14ac:dyDescent="0.25">
      <c r="A102" s="4">
        <v>93</v>
      </c>
      <c r="B102" s="19">
        <v>-411875.50332214712</v>
      </c>
      <c r="C102" s="49">
        <f t="shared" si="1"/>
        <v>37</v>
      </c>
    </row>
    <row r="103" spans="1:3" x14ac:dyDescent="0.25">
      <c r="A103" s="4">
        <v>94</v>
      </c>
      <c r="B103" s="19">
        <v>-402362.97886260465</v>
      </c>
      <c r="C103" s="49">
        <f t="shared" si="1"/>
        <v>38</v>
      </c>
    </row>
    <row r="104" spans="1:3" x14ac:dyDescent="0.25">
      <c r="A104" s="4">
        <v>95</v>
      </c>
      <c r="B104" s="19">
        <v>11254407.153654296</v>
      </c>
      <c r="C104" s="49">
        <f t="shared" si="1"/>
        <v>72</v>
      </c>
    </row>
    <row r="105" spans="1:3" x14ac:dyDescent="0.25">
      <c r="A105" s="4">
        <v>96</v>
      </c>
      <c r="B105" s="52">
        <f>'Q2(a)(cash flow)'!B31</f>
        <v>16653907.18241428</v>
      </c>
      <c r="C105" s="49">
        <f t="shared" si="1"/>
        <v>87</v>
      </c>
    </row>
    <row r="106" spans="1:3" x14ac:dyDescent="0.25">
      <c r="A106" s="4">
        <v>97</v>
      </c>
      <c r="B106" s="52">
        <f>'Q2(a)(cash flow)'!B48</f>
        <v>-3033437.7121754144</v>
      </c>
      <c r="C106" s="49">
        <f t="shared" si="1"/>
        <v>2</v>
      </c>
    </row>
    <row r="107" spans="1:3" x14ac:dyDescent="0.25">
      <c r="A107" s="4">
        <v>98</v>
      </c>
      <c r="B107" s="52">
        <f>'Q2(a)(cash flow)'!B65</f>
        <v>14129363.551831873</v>
      </c>
      <c r="C107" s="49">
        <f t="shared" si="1"/>
        <v>79</v>
      </c>
    </row>
    <row r="108" spans="1:3" x14ac:dyDescent="0.25">
      <c r="A108" s="4">
        <v>99</v>
      </c>
      <c r="B108" s="52">
        <f>'Q2(a)(cash flow)'!B82</f>
        <v>-4850164.7385019194</v>
      </c>
      <c r="C108" s="49">
        <f t="shared" si="1"/>
        <v>1</v>
      </c>
    </row>
    <row r="109" spans="1:3" x14ac:dyDescent="0.25">
      <c r="A109" s="4">
        <v>100</v>
      </c>
      <c r="B109" s="52">
        <f>'Q2(a)(cash flow)'!B99</f>
        <v>2471770.7334310208</v>
      </c>
      <c r="C109" s="49">
        <f t="shared" si="1"/>
        <v>48</v>
      </c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09375" defaultRowHeight="13.8" x14ac:dyDescent="0.25"/>
  <cols>
    <col min="1" max="1" width="21.88671875" style="54" customWidth="1"/>
    <col min="2" max="2" width="13.109375" style="55" customWidth="1"/>
    <col min="3" max="3" width="14.33203125" style="55" customWidth="1"/>
    <col min="4" max="4" width="13.6640625" style="55" customWidth="1"/>
    <col min="5" max="5" width="9.109375" style="54"/>
    <col min="6" max="6" width="11.88671875" style="56" customWidth="1"/>
    <col min="7" max="7" width="10.88671875" style="56" customWidth="1"/>
    <col min="8" max="8" width="12" style="54" customWidth="1"/>
    <col min="9" max="9" width="9.109375" style="57"/>
    <col min="10" max="16384" width="9.109375" style="54"/>
  </cols>
  <sheetData>
    <row r="1" spans="1:11" x14ac:dyDescent="0.25">
      <c r="A1" s="53" t="s">
        <v>133</v>
      </c>
      <c r="B1" s="54"/>
    </row>
    <row r="2" spans="1:11" x14ac:dyDescent="0.25">
      <c r="A2" s="53" t="s">
        <v>134</v>
      </c>
      <c r="B2" s="54"/>
    </row>
    <row r="3" spans="1:11" x14ac:dyDescent="0.25">
      <c r="A3" s="53" t="s">
        <v>135</v>
      </c>
      <c r="B3" s="54"/>
    </row>
    <row r="4" spans="1:11" x14ac:dyDescent="0.25">
      <c r="A4" s="53" t="s">
        <v>136</v>
      </c>
      <c r="B4" s="54"/>
    </row>
    <row r="5" spans="1:11" x14ac:dyDescent="0.25">
      <c r="A5" s="53" t="s">
        <v>137</v>
      </c>
      <c r="B5" s="54"/>
    </row>
    <row r="6" spans="1:11" x14ac:dyDescent="0.25">
      <c r="A6" s="53" t="s">
        <v>138</v>
      </c>
      <c r="B6" s="54"/>
    </row>
    <row r="8" spans="1:11" x14ac:dyDescent="0.25">
      <c r="F8" s="58" t="s">
        <v>193</v>
      </c>
    </row>
    <row r="9" spans="1:11" ht="29.25" customHeight="1" x14ac:dyDescent="0.25">
      <c r="B9" s="161" t="s">
        <v>194</v>
      </c>
      <c r="C9" s="162"/>
    </row>
    <row r="10" spans="1:11" ht="41.25" customHeight="1" x14ac:dyDescent="0.25">
      <c r="A10" s="59" t="s">
        <v>195</v>
      </c>
      <c r="B10" s="60" t="s">
        <v>196</v>
      </c>
      <c r="C10" s="60" t="s">
        <v>197</v>
      </c>
      <c r="D10" s="60" t="s">
        <v>198</v>
      </c>
      <c r="F10" s="61" t="s">
        <v>199</v>
      </c>
      <c r="G10" s="61" t="s">
        <v>200</v>
      </c>
      <c r="H10" s="61" t="s">
        <v>201</v>
      </c>
    </row>
    <row r="11" spans="1:11" x14ac:dyDescent="0.25">
      <c r="A11" s="54" t="s">
        <v>202</v>
      </c>
      <c r="B11" s="80">
        <v>200</v>
      </c>
      <c r="C11" s="80">
        <v>20</v>
      </c>
      <c r="D11" s="80">
        <v>210</v>
      </c>
      <c r="F11" s="63"/>
      <c r="G11" s="63"/>
      <c r="H11" s="54" t="s">
        <v>203</v>
      </c>
      <c r="K11" s="64"/>
    </row>
    <row r="12" spans="1:11" x14ac:dyDescent="0.25">
      <c r="A12" s="54" t="s">
        <v>204</v>
      </c>
      <c r="B12" s="80">
        <v>40</v>
      </c>
      <c r="C12" s="80">
        <v>5</v>
      </c>
      <c r="D12" s="80">
        <v>45</v>
      </c>
      <c r="F12" s="63"/>
      <c r="G12" s="63"/>
      <c r="H12" s="54" t="s">
        <v>203</v>
      </c>
      <c r="K12" s="64"/>
    </row>
    <row r="14" spans="1:11" ht="60.75" customHeight="1" x14ac:dyDescent="0.25">
      <c r="G14" s="61" t="s">
        <v>205</v>
      </c>
    </row>
    <row r="15" spans="1:11" ht="18" x14ac:dyDescent="0.35">
      <c r="A15" s="65" t="s">
        <v>206</v>
      </c>
      <c r="E15" s="66"/>
      <c r="F15" s="57"/>
      <c r="G15" s="63"/>
      <c r="H15" s="54" t="s">
        <v>207</v>
      </c>
      <c r="I15" s="67"/>
      <c r="J15" s="68"/>
    </row>
    <row r="16" spans="1:11" x14ac:dyDescent="0.25">
      <c r="F16" s="69"/>
      <c r="G16" s="70"/>
      <c r="H16" s="68"/>
      <c r="I16" s="67"/>
      <c r="J16" s="68"/>
    </row>
    <row r="17" spans="6:6" x14ac:dyDescent="0.25">
      <c r="F17" s="57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09375" defaultRowHeight="13.8" x14ac:dyDescent="0.25"/>
  <cols>
    <col min="1" max="1" width="9.109375" style="54"/>
    <col min="2" max="2" width="13.88671875" style="54" customWidth="1"/>
    <col min="3" max="3" width="10.5546875" style="54" bestFit="1" customWidth="1"/>
    <col min="4" max="4" width="9.5546875" style="54" customWidth="1"/>
    <col min="5" max="5" width="9.88671875" style="54" customWidth="1"/>
    <col min="6" max="16384" width="9.109375" style="54"/>
  </cols>
  <sheetData>
    <row r="1" spans="1:5" x14ac:dyDescent="0.25">
      <c r="A1" s="53" t="s">
        <v>133</v>
      </c>
    </row>
    <row r="2" spans="1:5" x14ac:dyDescent="0.25">
      <c r="A2" s="53" t="s">
        <v>134</v>
      </c>
    </row>
    <row r="3" spans="1:5" x14ac:dyDescent="0.25">
      <c r="A3" s="53" t="s">
        <v>135</v>
      </c>
    </row>
    <row r="4" spans="1:5" x14ac:dyDescent="0.25">
      <c r="A4" s="53" t="s">
        <v>136</v>
      </c>
    </row>
    <row r="5" spans="1:5" x14ac:dyDescent="0.25">
      <c r="A5" s="53" t="s">
        <v>137</v>
      </c>
    </row>
    <row r="6" spans="1:5" x14ac:dyDescent="0.25">
      <c r="A6" s="53" t="s">
        <v>138</v>
      </c>
    </row>
    <row r="7" spans="1:5" ht="14.4" thickBot="1" x14ac:dyDescent="0.3"/>
    <row r="8" spans="1:5" ht="15.6" thickTop="1" thickBot="1" x14ac:dyDescent="0.35">
      <c r="A8" s="163" t="s">
        <v>208</v>
      </c>
      <c r="B8" s="164"/>
      <c r="C8" s="164"/>
      <c r="D8" s="164"/>
      <c r="E8" s="165"/>
    </row>
    <row r="9" spans="1:5" ht="14.4" thickTop="1" x14ac:dyDescent="0.25"/>
    <row r="10" spans="1:5" x14ac:dyDescent="0.25">
      <c r="C10" s="166" t="s">
        <v>209</v>
      </c>
      <c r="D10" s="167"/>
      <c r="E10" s="168"/>
    </row>
    <row r="11" spans="1:5" ht="27.6" x14ac:dyDescent="0.25">
      <c r="A11" s="59" t="s">
        <v>210</v>
      </c>
      <c r="B11" s="59" t="s">
        <v>211</v>
      </c>
      <c r="C11" s="59" t="s">
        <v>202</v>
      </c>
      <c r="D11" s="59" t="s">
        <v>204</v>
      </c>
      <c r="E11" s="60" t="s">
        <v>212</v>
      </c>
    </row>
    <row r="12" spans="1:5" x14ac:dyDescent="0.25">
      <c r="A12" s="54">
        <v>1</v>
      </c>
      <c r="B12" s="54">
        <v>1877</v>
      </c>
      <c r="C12" s="54">
        <v>274</v>
      </c>
      <c r="D12" s="54">
        <v>69</v>
      </c>
      <c r="E12" s="54">
        <v>343</v>
      </c>
    </row>
    <row r="13" spans="1:5" x14ac:dyDescent="0.25">
      <c r="A13" s="54">
        <f>+A12+1</f>
        <v>2</v>
      </c>
      <c r="B13" s="54">
        <v>7177</v>
      </c>
      <c r="C13" s="54">
        <v>272</v>
      </c>
      <c r="D13" s="54">
        <v>69</v>
      </c>
      <c r="E13" s="54">
        <v>341</v>
      </c>
    </row>
    <row r="14" spans="1:5" x14ac:dyDescent="0.25">
      <c r="A14" s="54">
        <f t="shared" ref="A14:A77" si="0">+A13+1</f>
        <v>3</v>
      </c>
      <c r="B14" s="54">
        <v>8945</v>
      </c>
      <c r="C14" s="54">
        <v>271</v>
      </c>
      <c r="D14" s="54">
        <v>69</v>
      </c>
      <c r="E14" s="54">
        <v>340</v>
      </c>
    </row>
    <row r="15" spans="1:5" x14ac:dyDescent="0.25">
      <c r="A15" s="54">
        <f t="shared" si="0"/>
        <v>4</v>
      </c>
      <c r="B15" s="54">
        <v>8614</v>
      </c>
      <c r="C15" s="54">
        <v>263</v>
      </c>
      <c r="D15" s="54">
        <v>67</v>
      </c>
      <c r="E15" s="54">
        <v>330</v>
      </c>
    </row>
    <row r="16" spans="1:5" x14ac:dyDescent="0.25">
      <c r="A16" s="54">
        <f t="shared" si="0"/>
        <v>5</v>
      </c>
      <c r="B16" s="54">
        <v>1778</v>
      </c>
      <c r="C16" s="54">
        <v>263</v>
      </c>
      <c r="D16" s="54">
        <v>66</v>
      </c>
      <c r="E16" s="54">
        <v>329</v>
      </c>
    </row>
    <row r="17" spans="1:5" x14ac:dyDescent="0.25">
      <c r="A17" s="54">
        <f t="shared" si="0"/>
        <v>6</v>
      </c>
      <c r="B17" s="54">
        <v>4555</v>
      </c>
      <c r="C17" s="54">
        <v>264</v>
      </c>
      <c r="D17" s="54">
        <v>63</v>
      </c>
      <c r="E17" s="54">
        <v>327</v>
      </c>
    </row>
    <row r="18" spans="1:5" x14ac:dyDescent="0.25">
      <c r="A18" s="54">
        <f t="shared" si="0"/>
        <v>7</v>
      </c>
      <c r="B18" s="54">
        <v>8932</v>
      </c>
      <c r="C18" s="54">
        <v>263</v>
      </c>
      <c r="D18" s="54">
        <v>64</v>
      </c>
      <c r="E18" s="54">
        <v>327</v>
      </c>
    </row>
    <row r="19" spans="1:5" x14ac:dyDescent="0.25">
      <c r="A19" s="54">
        <f t="shared" si="0"/>
        <v>8</v>
      </c>
      <c r="B19" s="54">
        <v>3385</v>
      </c>
      <c r="C19" s="54">
        <v>261</v>
      </c>
      <c r="D19" s="54">
        <v>64</v>
      </c>
      <c r="E19" s="54">
        <v>325</v>
      </c>
    </row>
    <row r="20" spans="1:5" x14ac:dyDescent="0.25">
      <c r="A20" s="54">
        <f t="shared" si="0"/>
        <v>9</v>
      </c>
      <c r="B20" s="54">
        <v>9380</v>
      </c>
      <c r="C20" s="54">
        <v>260</v>
      </c>
      <c r="D20" s="54">
        <v>65</v>
      </c>
      <c r="E20" s="54">
        <v>325</v>
      </c>
    </row>
    <row r="21" spans="1:5" x14ac:dyDescent="0.25">
      <c r="A21" s="54">
        <f t="shared" si="0"/>
        <v>10</v>
      </c>
      <c r="B21" s="54">
        <v>1869</v>
      </c>
      <c r="C21" s="54">
        <v>260</v>
      </c>
      <c r="D21" s="54">
        <v>64</v>
      </c>
      <c r="E21" s="54">
        <v>324</v>
      </c>
    </row>
    <row r="22" spans="1:5" x14ac:dyDescent="0.25">
      <c r="A22" s="54">
        <f t="shared" si="0"/>
        <v>11</v>
      </c>
      <c r="B22" s="54">
        <v>7655</v>
      </c>
      <c r="C22" s="54">
        <v>261</v>
      </c>
      <c r="D22" s="54">
        <v>63</v>
      </c>
      <c r="E22" s="54">
        <v>324</v>
      </c>
    </row>
    <row r="23" spans="1:5" x14ac:dyDescent="0.25">
      <c r="A23" s="54">
        <f t="shared" si="0"/>
        <v>12</v>
      </c>
      <c r="B23" s="54">
        <v>9105</v>
      </c>
      <c r="C23" s="54">
        <v>260</v>
      </c>
      <c r="D23" s="54">
        <v>63</v>
      </c>
      <c r="E23" s="54">
        <v>323</v>
      </c>
    </row>
    <row r="24" spans="1:5" x14ac:dyDescent="0.25">
      <c r="A24" s="54">
        <f t="shared" si="0"/>
        <v>13</v>
      </c>
      <c r="B24" s="54">
        <v>8647</v>
      </c>
      <c r="C24" s="54">
        <v>256</v>
      </c>
      <c r="D24" s="54">
        <v>64</v>
      </c>
      <c r="E24" s="54">
        <v>320</v>
      </c>
    </row>
    <row r="25" spans="1:5" x14ac:dyDescent="0.25">
      <c r="A25" s="54">
        <f t="shared" si="0"/>
        <v>14</v>
      </c>
      <c r="B25" s="54">
        <v>6865</v>
      </c>
      <c r="C25" s="54">
        <v>257</v>
      </c>
      <c r="D25" s="54">
        <v>62</v>
      </c>
      <c r="E25" s="54">
        <v>319</v>
      </c>
    </row>
    <row r="26" spans="1:5" x14ac:dyDescent="0.25">
      <c r="A26" s="54">
        <f t="shared" si="0"/>
        <v>15</v>
      </c>
      <c r="B26" s="54">
        <v>975</v>
      </c>
      <c r="C26" s="54">
        <v>255</v>
      </c>
      <c r="D26" s="54">
        <v>63</v>
      </c>
      <c r="E26" s="54">
        <v>318</v>
      </c>
    </row>
    <row r="27" spans="1:5" x14ac:dyDescent="0.25">
      <c r="A27" s="54">
        <f t="shared" si="0"/>
        <v>16</v>
      </c>
      <c r="B27" s="54">
        <v>1980</v>
      </c>
      <c r="C27" s="54">
        <v>256</v>
      </c>
      <c r="D27" s="54">
        <v>62</v>
      </c>
      <c r="E27" s="54">
        <v>318</v>
      </c>
    </row>
    <row r="28" spans="1:5" x14ac:dyDescent="0.25">
      <c r="A28" s="54">
        <f t="shared" si="0"/>
        <v>17</v>
      </c>
      <c r="B28" s="54">
        <v>4096</v>
      </c>
      <c r="C28" s="54">
        <v>254</v>
      </c>
      <c r="D28" s="54">
        <v>64</v>
      </c>
      <c r="E28" s="54">
        <v>318</v>
      </c>
    </row>
    <row r="29" spans="1:5" x14ac:dyDescent="0.25">
      <c r="A29" s="54">
        <f t="shared" si="0"/>
        <v>18</v>
      </c>
      <c r="B29" s="54">
        <v>3104</v>
      </c>
      <c r="C29" s="54">
        <v>259</v>
      </c>
      <c r="D29" s="54">
        <v>58</v>
      </c>
      <c r="E29" s="54">
        <v>317</v>
      </c>
    </row>
    <row r="30" spans="1:5" x14ac:dyDescent="0.25">
      <c r="A30" s="54">
        <f t="shared" si="0"/>
        <v>19</v>
      </c>
      <c r="B30" s="54">
        <v>4919</v>
      </c>
      <c r="C30" s="54">
        <v>254</v>
      </c>
      <c r="D30" s="54">
        <v>63</v>
      </c>
      <c r="E30" s="54">
        <v>317</v>
      </c>
    </row>
    <row r="31" spans="1:5" x14ac:dyDescent="0.25">
      <c r="A31" s="54">
        <f t="shared" si="0"/>
        <v>20</v>
      </c>
      <c r="B31" s="54">
        <v>9833</v>
      </c>
      <c r="C31" s="54">
        <v>256</v>
      </c>
      <c r="D31" s="54">
        <v>61</v>
      </c>
      <c r="E31" s="54">
        <v>317</v>
      </c>
    </row>
    <row r="32" spans="1:5" x14ac:dyDescent="0.25">
      <c r="A32" s="54">
        <f t="shared" si="0"/>
        <v>21</v>
      </c>
      <c r="B32" s="54">
        <v>4644</v>
      </c>
      <c r="C32" s="54">
        <v>255</v>
      </c>
      <c r="D32" s="54">
        <v>61</v>
      </c>
      <c r="E32" s="54">
        <v>316</v>
      </c>
    </row>
    <row r="33" spans="1:5" x14ac:dyDescent="0.25">
      <c r="A33" s="54">
        <f t="shared" si="0"/>
        <v>22</v>
      </c>
      <c r="B33" s="54">
        <v>1747</v>
      </c>
      <c r="C33" s="54">
        <v>257</v>
      </c>
      <c r="D33" s="54">
        <v>58</v>
      </c>
      <c r="E33" s="54">
        <v>315</v>
      </c>
    </row>
    <row r="34" spans="1:5" x14ac:dyDescent="0.25">
      <c r="A34" s="54">
        <f t="shared" si="0"/>
        <v>23</v>
      </c>
      <c r="B34" s="54">
        <v>2428</v>
      </c>
      <c r="C34" s="54">
        <v>252</v>
      </c>
      <c r="D34" s="54">
        <v>63</v>
      </c>
      <c r="E34" s="54">
        <v>315</v>
      </c>
    </row>
    <row r="35" spans="1:5" x14ac:dyDescent="0.25">
      <c r="A35" s="54">
        <f t="shared" si="0"/>
        <v>24</v>
      </c>
      <c r="B35" s="54">
        <v>9696</v>
      </c>
      <c r="C35" s="54">
        <v>252</v>
      </c>
      <c r="D35" s="54">
        <v>63</v>
      </c>
      <c r="E35" s="54">
        <v>315</v>
      </c>
    </row>
    <row r="36" spans="1:5" x14ac:dyDescent="0.25">
      <c r="A36" s="54">
        <f t="shared" si="0"/>
        <v>25</v>
      </c>
      <c r="B36" s="54">
        <v>124</v>
      </c>
      <c r="C36" s="54">
        <v>250</v>
      </c>
      <c r="D36" s="54">
        <v>64</v>
      </c>
      <c r="E36" s="54">
        <v>314</v>
      </c>
    </row>
    <row r="37" spans="1:5" x14ac:dyDescent="0.25">
      <c r="A37" s="54">
        <f t="shared" si="0"/>
        <v>26</v>
      </c>
      <c r="B37" s="54">
        <v>214</v>
      </c>
      <c r="C37" s="54">
        <v>252</v>
      </c>
      <c r="D37" s="54">
        <v>62</v>
      </c>
      <c r="E37" s="54">
        <v>314</v>
      </c>
    </row>
    <row r="38" spans="1:5" x14ac:dyDescent="0.25">
      <c r="A38" s="54">
        <f t="shared" si="0"/>
        <v>27</v>
      </c>
      <c r="B38" s="54">
        <v>1943</v>
      </c>
      <c r="C38" s="54">
        <v>256</v>
      </c>
      <c r="D38" s="54">
        <v>58</v>
      </c>
      <c r="E38" s="54">
        <v>314</v>
      </c>
    </row>
    <row r="39" spans="1:5" x14ac:dyDescent="0.25">
      <c r="A39" s="54">
        <f t="shared" si="0"/>
        <v>28</v>
      </c>
      <c r="B39" s="54">
        <v>8174</v>
      </c>
      <c r="C39" s="54">
        <v>254</v>
      </c>
      <c r="D39" s="54">
        <v>60</v>
      </c>
      <c r="E39" s="54">
        <v>314</v>
      </c>
    </row>
    <row r="40" spans="1:5" x14ac:dyDescent="0.25">
      <c r="A40" s="54">
        <f t="shared" si="0"/>
        <v>29</v>
      </c>
      <c r="B40" s="54">
        <v>9586</v>
      </c>
      <c r="C40" s="54">
        <v>253</v>
      </c>
      <c r="D40" s="54">
        <v>61</v>
      </c>
      <c r="E40" s="54">
        <v>314</v>
      </c>
    </row>
    <row r="41" spans="1:5" x14ac:dyDescent="0.25">
      <c r="A41" s="54">
        <f t="shared" si="0"/>
        <v>30</v>
      </c>
      <c r="B41" s="54">
        <v>9865</v>
      </c>
      <c r="C41" s="54">
        <v>254</v>
      </c>
      <c r="D41" s="54">
        <v>60</v>
      </c>
      <c r="E41" s="54">
        <v>314</v>
      </c>
    </row>
    <row r="42" spans="1:5" x14ac:dyDescent="0.25">
      <c r="A42" s="54">
        <f t="shared" si="0"/>
        <v>31</v>
      </c>
      <c r="B42" s="54">
        <v>4138</v>
      </c>
      <c r="C42" s="54">
        <v>251</v>
      </c>
      <c r="D42" s="54">
        <v>62</v>
      </c>
      <c r="E42" s="54">
        <v>313</v>
      </c>
    </row>
    <row r="43" spans="1:5" x14ac:dyDescent="0.25">
      <c r="A43" s="54">
        <f t="shared" si="0"/>
        <v>32</v>
      </c>
      <c r="B43" s="54">
        <v>9215</v>
      </c>
      <c r="C43" s="54">
        <v>253</v>
      </c>
      <c r="D43" s="54">
        <v>60</v>
      </c>
      <c r="E43" s="54">
        <v>313</v>
      </c>
    </row>
    <row r="44" spans="1:5" x14ac:dyDescent="0.25">
      <c r="A44" s="54">
        <f t="shared" si="0"/>
        <v>33</v>
      </c>
      <c r="B44" s="54">
        <v>2098</v>
      </c>
      <c r="C44" s="54">
        <v>248</v>
      </c>
      <c r="D44" s="54">
        <v>64</v>
      </c>
      <c r="E44" s="54">
        <v>312</v>
      </c>
    </row>
    <row r="45" spans="1:5" x14ac:dyDescent="0.25">
      <c r="A45" s="54">
        <f t="shared" si="0"/>
        <v>34</v>
      </c>
      <c r="B45" s="54">
        <v>6671</v>
      </c>
      <c r="C45" s="54">
        <v>253</v>
      </c>
      <c r="D45" s="54">
        <v>59</v>
      </c>
      <c r="E45" s="54">
        <v>312</v>
      </c>
    </row>
    <row r="46" spans="1:5" x14ac:dyDescent="0.25">
      <c r="A46" s="54">
        <f t="shared" si="0"/>
        <v>35</v>
      </c>
      <c r="B46" s="54">
        <v>7814</v>
      </c>
      <c r="C46" s="54">
        <v>252</v>
      </c>
      <c r="D46" s="54">
        <v>60</v>
      </c>
      <c r="E46" s="54">
        <v>312</v>
      </c>
    </row>
    <row r="47" spans="1:5" x14ac:dyDescent="0.25">
      <c r="A47" s="54">
        <f t="shared" si="0"/>
        <v>36</v>
      </c>
      <c r="B47" s="54">
        <v>8129</v>
      </c>
      <c r="C47" s="54">
        <v>251</v>
      </c>
      <c r="D47" s="54">
        <v>61</v>
      </c>
      <c r="E47" s="54">
        <v>312</v>
      </c>
    </row>
    <row r="48" spans="1:5" x14ac:dyDescent="0.25">
      <c r="A48" s="54">
        <f t="shared" si="0"/>
        <v>37</v>
      </c>
      <c r="B48" s="54">
        <v>8684</v>
      </c>
      <c r="C48" s="54">
        <v>253</v>
      </c>
      <c r="D48" s="54">
        <v>59</v>
      </c>
      <c r="E48" s="54">
        <v>312</v>
      </c>
    </row>
    <row r="49" spans="1:5" x14ac:dyDescent="0.25">
      <c r="A49" s="54">
        <f t="shared" si="0"/>
        <v>38</v>
      </c>
      <c r="B49" s="54">
        <v>8791</v>
      </c>
      <c r="C49" s="54">
        <v>251</v>
      </c>
      <c r="D49" s="54">
        <v>61</v>
      </c>
      <c r="E49" s="54">
        <v>312</v>
      </c>
    </row>
    <row r="50" spans="1:5" x14ac:dyDescent="0.25">
      <c r="A50" s="54">
        <f t="shared" si="0"/>
        <v>39</v>
      </c>
      <c r="B50" s="54">
        <v>3485</v>
      </c>
      <c r="C50" s="54">
        <v>250</v>
      </c>
      <c r="D50" s="54">
        <v>61</v>
      </c>
      <c r="E50" s="54">
        <v>311</v>
      </c>
    </row>
    <row r="51" spans="1:5" x14ac:dyDescent="0.25">
      <c r="A51" s="54">
        <f t="shared" si="0"/>
        <v>40</v>
      </c>
      <c r="B51" s="54">
        <v>6156</v>
      </c>
      <c r="C51" s="54">
        <v>250</v>
      </c>
      <c r="D51" s="54">
        <v>61</v>
      </c>
      <c r="E51" s="54">
        <v>311</v>
      </c>
    </row>
    <row r="52" spans="1:5" x14ac:dyDescent="0.25">
      <c r="A52" s="54">
        <f t="shared" si="0"/>
        <v>41</v>
      </c>
      <c r="B52" s="54">
        <v>556</v>
      </c>
      <c r="C52" s="54">
        <v>250</v>
      </c>
      <c r="D52" s="54">
        <v>60</v>
      </c>
      <c r="E52" s="54">
        <v>310</v>
      </c>
    </row>
    <row r="53" spans="1:5" x14ac:dyDescent="0.25">
      <c r="A53" s="54">
        <f t="shared" si="0"/>
        <v>42</v>
      </c>
      <c r="B53" s="54">
        <v>4004</v>
      </c>
      <c r="C53" s="54">
        <v>248</v>
      </c>
      <c r="D53" s="54">
        <v>62</v>
      </c>
      <c r="E53" s="54">
        <v>310</v>
      </c>
    </row>
    <row r="54" spans="1:5" x14ac:dyDescent="0.25">
      <c r="A54" s="54">
        <f t="shared" si="0"/>
        <v>43</v>
      </c>
      <c r="B54" s="54">
        <v>5498</v>
      </c>
      <c r="C54" s="54">
        <v>251</v>
      </c>
      <c r="D54" s="54">
        <v>59</v>
      </c>
      <c r="E54" s="54">
        <v>310</v>
      </c>
    </row>
    <row r="55" spans="1:5" x14ac:dyDescent="0.25">
      <c r="A55" s="54">
        <f t="shared" si="0"/>
        <v>44</v>
      </c>
      <c r="B55" s="54">
        <v>7109</v>
      </c>
      <c r="C55" s="54">
        <v>251</v>
      </c>
      <c r="D55" s="54">
        <v>59</v>
      </c>
      <c r="E55" s="54">
        <v>310</v>
      </c>
    </row>
    <row r="56" spans="1:5" x14ac:dyDescent="0.25">
      <c r="A56" s="54">
        <f t="shared" si="0"/>
        <v>45</v>
      </c>
      <c r="B56" s="54">
        <v>9808</v>
      </c>
      <c r="C56" s="54">
        <v>248</v>
      </c>
      <c r="D56" s="54">
        <v>62</v>
      </c>
      <c r="E56" s="54">
        <v>310</v>
      </c>
    </row>
    <row r="57" spans="1:5" x14ac:dyDescent="0.25">
      <c r="A57" s="54">
        <f t="shared" si="0"/>
        <v>46</v>
      </c>
      <c r="B57" s="54">
        <v>582</v>
      </c>
      <c r="C57" s="54">
        <v>250</v>
      </c>
      <c r="D57" s="54">
        <v>59</v>
      </c>
      <c r="E57" s="54">
        <v>309</v>
      </c>
    </row>
    <row r="58" spans="1:5" x14ac:dyDescent="0.25">
      <c r="A58" s="54">
        <f t="shared" si="0"/>
        <v>47</v>
      </c>
      <c r="B58" s="54">
        <v>3805</v>
      </c>
      <c r="C58" s="54">
        <v>250</v>
      </c>
      <c r="D58" s="54">
        <v>59</v>
      </c>
      <c r="E58" s="54">
        <v>309</v>
      </c>
    </row>
    <row r="59" spans="1:5" x14ac:dyDescent="0.25">
      <c r="A59" s="54">
        <f t="shared" si="0"/>
        <v>48</v>
      </c>
      <c r="B59" s="54">
        <v>4633</v>
      </c>
      <c r="C59" s="54">
        <v>253</v>
      </c>
      <c r="D59" s="54">
        <v>56</v>
      </c>
      <c r="E59" s="54">
        <v>309</v>
      </c>
    </row>
    <row r="60" spans="1:5" x14ac:dyDescent="0.25">
      <c r="A60" s="54">
        <f t="shared" si="0"/>
        <v>49</v>
      </c>
      <c r="B60" s="54">
        <v>7332</v>
      </c>
      <c r="C60" s="54">
        <v>249</v>
      </c>
      <c r="D60" s="54">
        <v>60</v>
      </c>
      <c r="E60" s="54">
        <v>309</v>
      </c>
    </row>
    <row r="61" spans="1:5" x14ac:dyDescent="0.25">
      <c r="A61" s="54">
        <f t="shared" si="0"/>
        <v>50</v>
      </c>
      <c r="B61" s="54">
        <v>7688</v>
      </c>
      <c r="C61" s="54">
        <v>250</v>
      </c>
      <c r="D61" s="54">
        <v>59</v>
      </c>
      <c r="E61" s="54">
        <v>309</v>
      </c>
    </row>
    <row r="62" spans="1:5" x14ac:dyDescent="0.25">
      <c r="A62" s="54">
        <f t="shared" si="0"/>
        <v>51</v>
      </c>
      <c r="B62" s="54">
        <v>9139</v>
      </c>
      <c r="C62" s="54">
        <v>248</v>
      </c>
      <c r="D62" s="54">
        <v>61</v>
      </c>
      <c r="E62" s="54">
        <v>309</v>
      </c>
    </row>
    <row r="63" spans="1:5" x14ac:dyDescent="0.25">
      <c r="A63" s="54">
        <f t="shared" si="0"/>
        <v>52</v>
      </c>
      <c r="B63" s="54">
        <v>1072</v>
      </c>
      <c r="C63" s="54">
        <v>249</v>
      </c>
      <c r="D63" s="54">
        <v>59</v>
      </c>
      <c r="E63" s="54">
        <v>308</v>
      </c>
    </row>
    <row r="64" spans="1:5" x14ac:dyDescent="0.25">
      <c r="A64" s="54">
        <f t="shared" si="0"/>
        <v>53</v>
      </c>
      <c r="B64" s="54">
        <v>2451</v>
      </c>
      <c r="C64" s="54">
        <v>251</v>
      </c>
      <c r="D64" s="54">
        <v>57</v>
      </c>
      <c r="E64" s="54">
        <v>308</v>
      </c>
    </row>
    <row r="65" spans="1:5" x14ac:dyDescent="0.25">
      <c r="A65" s="54">
        <f t="shared" si="0"/>
        <v>54</v>
      </c>
      <c r="B65" s="54">
        <v>5298</v>
      </c>
      <c r="C65" s="54">
        <v>248</v>
      </c>
      <c r="D65" s="54">
        <v>60</v>
      </c>
      <c r="E65" s="54">
        <v>308</v>
      </c>
    </row>
    <row r="66" spans="1:5" x14ac:dyDescent="0.25">
      <c r="A66" s="54">
        <f t="shared" si="0"/>
        <v>55</v>
      </c>
      <c r="B66" s="54">
        <v>8352</v>
      </c>
      <c r="C66" s="54">
        <v>249</v>
      </c>
      <c r="D66" s="54">
        <v>59</v>
      </c>
      <c r="E66" s="54">
        <v>308</v>
      </c>
    </row>
    <row r="67" spans="1:5" x14ac:dyDescent="0.25">
      <c r="A67" s="54">
        <f t="shared" si="0"/>
        <v>56</v>
      </c>
      <c r="B67" s="54">
        <v>2191</v>
      </c>
      <c r="C67" s="54">
        <v>251</v>
      </c>
      <c r="D67" s="54">
        <v>56</v>
      </c>
      <c r="E67" s="54">
        <v>307</v>
      </c>
    </row>
    <row r="68" spans="1:5" x14ac:dyDescent="0.25">
      <c r="A68" s="54">
        <f t="shared" si="0"/>
        <v>57</v>
      </c>
      <c r="B68" s="54">
        <v>2350</v>
      </c>
      <c r="C68" s="54">
        <v>252</v>
      </c>
      <c r="D68" s="54">
        <v>55</v>
      </c>
      <c r="E68" s="54">
        <v>307</v>
      </c>
    </row>
    <row r="69" spans="1:5" x14ac:dyDescent="0.25">
      <c r="A69" s="54">
        <f t="shared" si="0"/>
        <v>58</v>
      </c>
      <c r="B69" s="54">
        <v>3395</v>
      </c>
      <c r="C69" s="54">
        <v>247</v>
      </c>
      <c r="D69" s="54">
        <v>60</v>
      </c>
      <c r="E69" s="54">
        <v>307</v>
      </c>
    </row>
    <row r="70" spans="1:5" x14ac:dyDescent="0.25">
      <c r="A70" s="54">
        <f t="shared" si="0"/>
        <v>59</v>
      </c>
      <c r="B70" s="54">
        <v>4751</v>
      </c>
      <c r="C70" s="54">
        <v>249</v>
      </c>
      <c r="D70" s="54">
        <v>58</v>
      </c>
      <c r="E70" s="54">
        <v>307</v>
      </c>
    </row>
    <row r="71" spans="1:5" x14ac:dyDescent="0.25">
      <c r="A71" s="54">
        <f t="shared" si="0"/>
        <v>60</v>
      </c>
      <c r="B71" s="54">
        <v>7294</v>
      </c>
      <c r="C71" s="54">
        <v>255</v>
      </c>
      <c r="D71" s="54">
        <v>52</v>
      </c>
      <c r="E71" s="54">
        <v>307</v>
      </c>
    </row>
    <row r="72" spans="1:5" x14ac:dyDescent="0.25">
      <c r="A72" s="54">
        <f t="shared" si="0"/>
        <v>61</v>
      </c>
      <c r="B72" s="54">
        <v>7767</v>
      </c>
      <c r="C72" s="54">
        <v>248</v>
      </c>
      <c r="D72" s="54">
        <v>59</v>
      </c>
      <c r="E72" s="54">
        <v>307</v>
      </c>
    </row>
    <row r="73" spans="1:5" x14ac:dyDescent="0.25">
      <c r="A73" s="54">
        <f t="shared" si="0"/>
        <v>62</v>
      </c>
      <c r="B73" s="54">
        <v>3505</v>
      </c>
      <c r="C73" s="54">
        <v>246</v>
      </c>
      <c r="D73" s="54">
        <v>60</v>
      </c>
      <c r="E73" s="54">
        <v>306</v>
      </c>
    </row>
    <row r="74" spans="1:5" x14ac:dyDescent="0.25">
      <c r="A74" s="54">
        <f t="shared" si="0"/>
        <v>63</v>
      </c>
      <c r="B74" s="54">
        <v>3701</v>
      </c>
      <c r="C74" s="54">
        <v>249</v>
      </c>
      <c r="D74" s="54">
        <v>57</v>
      </c>
      <c r="E74" s="54">
        <v>306</v>
      </c>
    </row>
    <row r="75" spans="1:5" x14ac:dyDescent="0.25">
      <c r="A75" s="54">
        <f t="shared" si="0"/>
        <v>64</v>
      </c>
      <c r="B75" s="54">
        <v>5037</v>
      </c>
      <c r="C75" s="54">
        <v>247</v>
      </c>
      <c r="D75" s="54">
        <v>59</v>
      </c>
      <c r="E75" s="54">
        <v>306</v>
      </c>
    </row>
    <row r="76" spans="1:5" x14ac:dyDescent="0.25">
      <c r="A76" s="54">
        <f t="shared" si="0"/>
        <v>65</v>
      </c>
      <c r="B76" s="54">
        <v>5234</v>
      </c>
      <c r="C76" s="54">
        <v>246</v>
      </c>
      <c r="D76" s="54">
        <v>60</v>
      </c>
      <c r="E76" s="54">
        <v>306</v>
      </c>
    </row>
    <row r="77" spans="1:5" x14ac:dyDescent="0.25">
      <c r="A77" s="54">
        <f t="shared" si="0"/>
        <v>66</v>
      </c>
      <c r="B77" s="54">
        <v>6303</v>
      </c>
      <c r="C77" s="54">
        <v>247</v>
      </c>
      <c r="D77" s="54">
        <v>59</v>
      </c>
      <c r="E77" s="54">
        <v>306</v>
      </c>
    </row>
    <row r="78" spans="1:5" x14ac:dyDescent="0.25">
      <c r="A78" s="54">
        <f t="shared" ref="A78:A111" si="1">+A77+1</f>
        <v>67</v>
      </c>
      <c r="B78" s="54">
        <v>8126</v>
      </c>
      <c r="C78" s="54">
        <v>245</v>
      </c>
      <c r="D78" s="54">
        <v>61</v>
      </c>
      <c r="E78" s="54">
        <v>306</v>
      </c>
    </row>
    <row r="79" spans="1:5" x14ac:dyDescent="0.25">
      <c r="A79" s="54">
        <f t="shared" si="1"/>
        <v>68</v>
      </c>
      <c r="B79" s="54">
        <v>957</v>
      </c>
      <c r="C79" s="54">
        <v>246</v>
      </c>
      <c r="D79" s="54">
        <v>59</v>
      </c>
      <c r="E79" s="54">
        <v>305</v>
      </c>
    </row>
    <row r="80" spans="1:5" x14ac:dyDescent="0.25">
      <c r="A80" s="54">
        <f t="shared" si="1"/>
        <v>69</v>
      </c>
      <c r="B80" s="54">
        <v>6141</v>
      </c>
      <c r="C80" s="54">
        <v>251</v>
      </c>
      <c r="D80" s="54">
        <v>54</v>
      </c>
      <c r="E80" s="54">
        <v>305</v>
      </c>
    </row>
    <row r="81" spans="1:5" x14ac:dyDescent="0.25">
      <c r="A81" s="54">
        <f t="shared" si="1"/>
        <v>70</v>
      </c>
      <c r="B81" s="54">
        <v>8339</v>
      </c>
      <c r="C81" s="54">
        <v>247</v>
      </c>
      <c r="D81" s="54">
        <v>58</v>
      </c>
      <c r="E81" s="54">
        <v>305</v>
      </c>
    </row>
    <row r="82" spans="1:5" x14ac:dyDescent="0.25">
      <c r="A82" s="54">
        <f t="shared" si="1"/>
        <v>71</v>
      </c>
      <c r="B82" s="54">
        <v>209</v>
      </c>
      <c r="C82" s="54">
        <v>243</v>
      </c>
      <c r="D82" s="54">
        <v>61</v>
      </c>
      <c r="E82" s="54">
        <v>304</v>
      </c>
    </row>
    <row r="83" spans="1:5" x14ac:dyDescent="0.25">
      <c r="A83" s="54">
        <f t="shared" si="1"/>
        <v>72</v>
      </c>
      <c r="B83" s="54">
        <v>7420</v>
      </c>
      <c r="C83" s="54">
        <v>245</v>
      </c>
      <c r="D83" s="54">
        <v>59</v>
      </c>
      <c r="E83" s="54">
        <v>304</v>
      </c>
    </row>
    <row r="84" spans="1:5" x14ac:dyDescent="0.25">
      <c r="A84" s="54">
        <f t="shared" si="1"/>
        <v>73</v>
      </c>
      <c r="B84" s="54">
        <v>7648</v>
      </c>
      <c r="C84" s="54">
        <v>246</v>
      </c>
      <c r="D84" s="54">
        <v>58</v>
      </c>
      <c r="E84" s="54">
        <v>304</v>
      </c>
    </row>
    <row r="85" spans="1:5" x14ac:dyDescent="0.25">
      <c r="A85" s="54">
        <f t="shared" si="1"/>
        <v>74</v>
      </c>
      <c r="B85" s="54">
        <v>8627</v>
      </c>
      <c r="C85" s="54">
        <v>248</v>
      </c>
      <c r="D85" s="54">
        <v>56</v>
      </c>
      <c r="E85" s="54">
        <v>304</v>
      </c>
    </row>
    <row r="86" spans="1:5" x14ac:dyDescent="0.25">
      <c r="A86" s="54">
        <f t="shared" si="1"/>
        <v>75</v>
      </c>
      <c r="B86" s="54">
        <v>9587</v>
      </c>
      <c r="C86" s="54">
        <v>243</v>
      </c>
      <c r="D86" s="54">
        <v>61</v>
      </c>
      <c r="E86" s="54">
        <v>304</v>
      </c>
    </row>
    <row r="87" spans="1:5" x14ac:dyDescent="0.25">
      <c r="A87" s="54">
        <f t="shared" si="1"/>
        <v>76</v>
      </c>
      <c r="B87" s="54">
        <v>18</v>
      </c>
      <c r="C87" s="54">
        <v>247</v>
      </c>
      <c r="D87" s="54">
        <v>56</v>
      </c>
      <c r="E87" s="54">
        <v>303</v>
      </c>
    </row>
    <row r="88" spans="1:5" x14ac:dyDescent="0.25">
      <c r="A88" s="54">
        <f t="shared" si="1"/>
        <v>77</v>
      </c>
      <c r="B88" s="54">
        <v>831</v>
      </c>
      <c r="C88" s="54">
        <v>245</v>
      </c>
      <c r="D88" s="54">
        <v>58</v>
      </c>
      <c r="E88" s="54">
        <v>303</v>
      </c>
    </row>
    <row r="89" spans="1:5" x14ac:dyDescent="0.25">
      <c r="A89" s="54">
        <f t="shared" si="1"/>
        <v>78</v>
      </c>
      <c r="B89" s="54">
        <v>1478</v>
      </c>
      <c r="C89" s="54">
        <v>243</v>
      </c>
      <c r="D89" s="54">
        <v>60</v>
      </c>
      <c r="E89" s="54">
        <v>303</v>
      </c>
    </row>
    <row r="90" spans="1:5" x14ac:dyDescent="0.25">
      <c r="A90" s="54">
        <f t="shared" si="1"/>
        <v>79</v>
      </c>
      <c r="B90" s="54">
        <v>2171</v>
      </c>
      <c r="C90" s="54">
        <v>243</v>
      </c>
      <c r="D90" s="54">
        <v>60</v>
      </c>
      <c r="E90" s="54">
        <v>303</v>
      </c>
    </row>
    <row r="91" spans="1:5" x14ac:dyDescent="0.25">
      <c r="A91" s="54">
        <f t="shared" si="1"/>
        <v>80</v>
      </c>
      <c r="B91" s="54">
        <v>3146</v>
      </c>
      <c r="C91" s="54">
        <v>246</v>
      </c>
      <c r="D91" s="54">
        <v>57</v>
      </c>
      <c r="E91" s="54">
        <v>303</v>
      </c>
    </row>
    <row r="92" spans="1:5" x14ac:dyDescent="0.25">
      <c r="A92" s="54">
        <f t="shared" si="1"/>
        <v>81</v>
      </c>
      <c r="B92" s="54">
        <v>4380</v>
      </c>
      <c r="C92" s="54">
        <v>245</v>
      </c>
      <c r="D92" s="54">
        <v>58</v>
      </c>
      <c r="E92" s="54">
        <v>303</v>
      </c>
    </row>
    <row r="93" spans="1:5" x14ac:dyDescent="0.25">
      <c r="A93" s="54">
        <f t="shared" si="1"/>
        <v>82</v>
      </c>
      <c r="B93" s="54">
        <v>5489</v>
      </c>
      <c r="C93" s="54">
        <v>245</v>
      </c>
      <c r="D93" s="54">
        <v>58</v>
      </c>
      <c r="E93" s="54">
        <v>303</v>
      </c>
    </row>
    <row r="94" spans="1:5" x14ac:dyDescent="0.25">
      <c r="A94" s="54">
        <f t="shared" si="1"/>
        <v>83</v>
      </c>
      <c r="B94" s="54">
        <v>5682</v>
      </c>
      <c r="C94" s="54">
        <v>249</v>
      </c>
      <c r="D94" s="54">
        <v>54</v>
      </c>
      <c r="E94" s="54">
        <v>303</v>
      </c>
    </row>
    <row r="95" spans="1:5" x14ac:dyDescent="0.25">
      <c r="A95" s="54">
        <f t="shared" si="1"/>
        <v>84</v>
      </c>
      <c r="B95" s="54">
        <v>7980</v>
      </c>
      <c r="C95" s="54">
        <v>246</v>
      </c>
      <c r="D95" s="54">
        <v>57</v>
      </c>
      <c r="E95" s="54">
        <v>303</v>
      </c>
    </row>
    <row r="96" spans="1:5" x14ac:dyDescent="0.25">
      <c r="A96" s="54">
        <f t="shared" si="1"/>
        <v>85</v>
      </c>
      <c r="B96" s="54">
        <v>8981</v>
      </c>
      <c r="C96" s="54">
        <v>245</v>
      </c>
      <c r="D96" s="54">
        <v>58</v>
      </c>
      <c r="E96" s="54">
        <v>303</v>
      </c>
    </row>
    <row r="97" spans="1:5" x14ac:dyDescent="0.25">
      <c r="A97" s="54">
        <f t="shared" si="1"/>
        <v>86</v>
      </c>
      <c r="B97" s="54">
        <v>9072</v>
      </c>
      <c r="C97" s="54">
        <v>244</v>
      </c>
      <c r="D97" s="54">
        <v>59</v>
      </c>
      <c r="E97" s="54">
        <v>303</v>
      </c>
    </row>
    <row r="98" spans="1:5" x14ac:dyDescent="0.25">
      <c r="A98" s="54">
        <f t="shared" si="1"/>
        <v>87</v>
      </c>
      <c r="B98" s="54">
        <v>1211</v>
      </c>
      <c r="C98" s="54">
        <v>244</v>
      </c>
      <c r="D98" s="54">
        <v>58</v>
      </c>
      <c r="E98" s="54">
        <v>302</v>
      </c>
    </row>
    <row r="99" spans="1:5" x14ac:dyDescent="0.25">
      <c r="A99" s="54">
        <f t="shared" si="1"/>
        <v>88</v>
      </c>
      <c r="B99" s="54">
        <v>1457</v>
      </c>
      <c r="C99" s="54">
        <v>245</v>
      </c>
      <c r="D99" s="54">
        <v>57</v>
      </c>
      <c r="E99" s="54">
        <v>302</v>
      </c>
    </row>
    <row r="100" spans="1:5" x14ac:dyDescent="0.25">
      <c r="A100" s="54">
        <f t="shared" si="1"/>
        <v>89</v>
      </c>
      <c r="B100" s="54">
        <v>1899</v>
      </c>
      <c r="C100" s="54">
        <v>245</v>
      </c>
      <c r="D100" s="54">
        <v>57</v>
      </c>
      <c r="E100" s="54">
        <v>302</v>
      </c>
    </row>
    <row r="101" spans="1:5" x14ac:dyDescent="0.25">
      <c r="A101" s="54">
        <f t="shared" si="1"/>
        <v>90</v>
      </c>
      <c r="B101" s="54">
        <v>2434</v>
      </c>
      <c r="C101" s="54">
        <v>243</v>
      </c>
      <c r="D101" s="54">
        <v>59</v>
      </c>
      <c r="E101" s="54">
        <v>302</v>
      </c>
    </row>
    <row r="102" spans="1:5" x14ac:dyDescent="0.25">
      <c r="A102" s="54">
        <f t="shared" si="1"/>
        <v>91</v>
      </c>
      <c r="B102" s="54">
        <v>2538</v>
      </c>
      <c r="C102" s="54">
        <v>244</v>
      </c>
      <c r="D102" s="54">
        <v>58</v>
      </c>
      <c r="E102" s="54">
        <v>302</v>
      </c>
    </row>
    <row r="103" spans="1:5" x14ac:dyDescent="0.25">
      <c r="A103" s="54">
        <f t="shared" si="1"/>
        <v>92</v>
      </c>
      <c r="B103" s="54">
        <v>3543</v>
      </c>
      <c r="C103" s="54">
        <v>244</v>
      </c>
      <c r="D103" s="54">
        <v>58</v>
      </c>
      <c r="E103" s="54">
        <v>302</v>
      </c>
    </row>
    <row r="104" spans="1:5" x14ac:dyDescent="0.25">
      <c r="A104" s="54">
        <f t="shared" si="1"/>
        <v>93</v>
      </c>
      <c r="B104" s="54">
        <v>3635</v>
      </c>
      <c r="C104" s="54">
        <v>244</v>
      </c>
      <c r="D104" s="54">
        <v>58</v>
      </c>
      <c r="E104" s="54">
        <v>302</v>
      </c>
    </row>
    <row r="105" spans="1:5" x14ac:dyDescent="0.25">
      <c r="A105" s="54">
        <f t="shared" si="1"/>
        <v>94</v>
      </c>
      <c r="B105" s="54">
        <v>3665</v>
      </c>
      <c r="C105" s="54">
        <v>246</v>
      </c>
      <c r="D105" s="54">
        <v>56</v>
      </c>
      <c r="E105" s="54">
        <v>302</v>
      </c>
    </row>
    <row r="106" spans="1:5" x14ac:dyDescent="0.25">
      <c r="A106" s="54">
        <f t="shared" si="1"/>
        <v>95</v>
      </c>
      <c r="B106" s="54">
        <v>4044</v>
      </c>
      <c r="C106" s="54">
        <v>245</v>
      </c>
      <c r="D106" s="54">
        <v>57</v>
      </c>
      <c r="E106" s="54">
        <v>302</v>
      </c>
    </row>
    <row r="107" spans="1:5" x14ac:dyDescent="0.25">
      <c r="A107" s="54">
        <f t="shared" si="1"/>
        <v>96</v>
      </c>
      <c r="B107" s="54">
        <v>4970</v>
      </c>
      <c r="C107" s="54">
        <v>245</v>
      </c>
      <c r="D107" s="54">
        <v>57</v>
      </c>
      <c r="E107" s="54">
        <v>302</v>
      </c>
    </row>
    <row r="108" spans="1:5" x14ac:dyDescent="0.25">
      <c r="A108" s="54">
        <f t="shared" si="1"/>
        <v>97</v>
      </c>
      <c r="B108" s="54">
        <v>7259</v>
      </c>
      <c r="C108" s="54">
        <v>244</v>
      </c>
      <c r="D108" s="54">
        <v>58</v>
      </c>
      <c r="E108" s="54">
        <v>302</v>
      </c>
    </row>
    <row r="109" spans="1:5" x14ac:dyDescent="0.25">
      <c r="A109" s="54">
        <f t="shared" si="1"/>
        <v>98</v>
      </c>
      <c r="B109" s="54">
        <v>8351</v>
      </c>
      <c r="C109" s="54">
        <v>245</v>
      </c>
      <c r="D109" s="54">
        <v>57</v>
      </c>
      <c r="E109" s="54">
        <v>302</v>
      </c>
    </row>
    <row r="110" spans="1:5" x14ac:dyDescent="0.25">
      <c r="A110" s="54">
        <f t="shared" si="1"/>
        <v>99</v>
      </c>
      <c r="B110" s="54">
        <v>8898</v>
      </c>
      <c r="C110" s="54">
        <v>243</v>
      </c>
      <c r="D110" s="54">
        <v>59</v>
      </c>
      <c r="E110" s="54">
        <v>302</v>
      </c>
    </row>
    <row r="111" spans="1:5" x14ac:dyDescent="0.25">
      <c r="A111" s="54">
        <f t="shared" si="1"/>
        <v>100</v>
      </c>
      <c r="B111" s="54">
        <v>9425</v>
      </c>
      <c r="C111" s="54">
        <v>243</v>
      </c>
      <c r="D111" s="54">
        <v>59</v>
      </c>
      <c r="E111" s="54">
        <v>302</v>
      </c>
    </row>
    <row r="112" spans="1:5" ht="14.4" thickBot="1" x14ac:dyDescent="0.3"/>
    <row r="113" spans="1:7" ht="15.6" thickTop="1" thickBot="1" x14ac:dyDescent="0.35">
      <c r="B113" s="163" t="s">
        <v>213</v>
      </c>
      <c r="C113" s="164"/>
      <c r="D113" s="164"/>
      <c r="E113" s="165"/>
    </row>
    <row r="114" spans="1:7" ht="14.4" thickTop="1" x14ac:dyDescent="0.25"/>
    <row r="115" spans="1:7" x14ac:dyDescent="0.25">
      <c r="A115" s="54" t="s">
        <v>214</v>
      </c>
      <c r="C115" s="55"/>
      <c r="D115" s="55"/>
      <c r="E115" s="55"/>
      <c r="G115" s="71"/>
    </row>
    <row r="116" spans="1:7" x14ac:dyDescent="0.25">
      <c r="A116" s="54" t="s">
        <v>215</v>
      </c>
      <c r="C116" s="55"/>
      <c r="D116" s="55"/>
      <c r="E116" s="72"/>
      <c r="F116" s="55"/>
      <c r="G116" s="71"/>
    </row>
    <row r="117" spans="1:7" x14ac:dyDescent="0.25">
      <c r="A117" s="54" t="s">
        <v>216</v>
      </c>
      <c r="C117" s="56"/>
      <c r="D117" s="56"/>
      <c r="E117" s="56"/>
      <c r="F117" s="55"/>
      <c r="G117" s="71"/>
    </row>
    <row r="118" spans="1:7" x14ac:dyDescent="0.25">
      <c r="A118" s="73" t="s">
        <v>217</v>
      </c>
      <c r="C118" s="74"/>
      <c r="D118" s="74"/>
      <c r="E118" s="62"/>
      <c r="G118" s="71"/>
    </row>
    <row r="119" spans="1:7" x14ac:dyDescent="0.25">
      <c r="C119" s="75"/>
      <c r="D119" s="75"/>
    </row>
    <row r="120" spans="1:7" ht="14.4" thickBot="1" x14ac:dyDescent="0.3"/>
    <row r="121" spans="1:7" ht="15.6" thickTop="1" thickBot="1" x14ac:dyDescent="0.35">
      <c r="B121" s="163" t="s">
        <v>218</v>
      </c>
      <c r="C121" s="164"/>
      <c r="D121" s="164"/>
      <c r="E121" s="165"/>
    </row>
    <row r="122" spans="1:7" ht="14.4" thickTop="1" x14ac:dyDescent="0.25">
      <c r="B122" s="54" t="s">
        <v>219</v>
      </c>
      <c r="D122" s="76"/>
    </row>
    <row r="124" spans="1:7" x14ac:dyDescent="0.25">
      <c r="B124" s="54" t="s">
        <v>220</v>
      </c>
      <c r="D124" s="77"/>
    </row>
    <row r="126" spans="1:7" ht="14.4" thickBot="1" x14ac:dyDescent="0.3"/>
    <row r="127" spans="1:7" ht="15.6" thickTop="1" thickBot="1" x14ac:dyDescent="0.35">
      <c r="B127" s="163" t="s">
        <v>221</v>
      </c>
      <c r="C127" s="164"/>
      <c r="D127" s="164"/>
      <c r="E127" s="165"/>
    </row>
    <row r="128" spans="1:7" ht="14.4" thickTop="1" x14ac:dyDescent="0.25">
      <c r="B128" s="54" t="s">
        <v>222</v>
      </c>
      <c r="D128" s="78"/>
    </row>
    <row r="130" spans="2:4" x14ac:dyDescent="0.25">
      <c r="B130" s="54" t="s">
        <v>223</v>
      </c>
      <c r="D130" s="79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507-8903-49F6-8113-684E4AC2D9C5}">
  <sheetPr>
    <tabColor rgb="FFFFC000"/>
  </sheetPr>
  <dimension ref="A1:AZ27"/>
  <sheetViews>
    <sheetView zoomScaleNormal="100" workbookViewId="0"/>
  </sheetViews>
  <sheetFormatPr defaultColWidth="11.44140625" defaultRowHeight="13.8" x14ac:dyDescent="0.25"/>
  <cols>
    <col min="1" max="1" width="61.33203125" style="17" customWidth="1"/>
    <col min="2" max="3" width="12.6640625" style="82" customWidth="1"/>
    <col min="4" max="4" width="12.6640625" style="17" customWidth="1"/>
    <col min="5" max="16384" width="11.44140625" style="17"/>
  </cols>
  <sheetData>
    <row r="1" spans="1:52" ht="14.4" thickBot="1" x14ac:dyDescent="0.3">
      <c r="A1" s="81"/>
    </row>
    <row r="2" spans="1:52" s="83" customFormat="1" ht="14.4" thickBot="1" x14ac:dyDescent="0.3">
      <c r="A2" s="169" t="s">
        <v>128</v>
      </c>
      <c r="B2" s="170"/>
      <c r="C2" s="170"/>
      <c r="D2" s="171"/>
    </row>
    <row r="3" spans="1:52" s="83" customFormat="1" ht="14.4" thickBot="1" x14ac:dyDescent="0.3">
      <c r="A3" s="172" t="s">
        <v>58</v>
      </c>
      <c r="B3" s="173"/>
      <c r="C3" s="173"/>
      <c r="D3" s="174"/>
    </row>
    <row r="4" spans="1:52" x14ac:dyDescent="0.25">
      <c r="A4" s="84"/>
      <c r="B4" s="85"/>
      <c r="C4" s="85"/>
      <c r="D4" s="86"/>
    </row>
    <row r="5" spans="1:52" ht="14.4" thickBot="1" x14ac:dyDescent="0.3">
      <c r="A5" s="87" t="s">
        <v>59</v>
      </c>
      <c r="B5" s="88">
        <v>2021</v>
      </c>
      <c r="C5" s="88">
        <v>2020</v>
      </c>
      <c r="D5" s="89">
        <v>2019</v>
      </c>
      <c r="AZ5" s="90"/>
    </row>
    <row r="6" spans="1:52" ht="14.4" thickBot="1" x14ac:dyDescent="0.3">
      <c r="A6" s="91" t="s">
        <v>60</v>
      </c>
      <c r="B6" s="92">
        <v>692.8648648648649</v>
      </c>
      <c r="C6" s="93">
        <v>701.81081081081084</v>
      </c>
      <c r="D6" s="93">
        <v>675.70270270270271</v>
      </c>
      <c r="AZ6" s="90"/>
    </row>
    <row r="7" spans="1:52" x14ac:dyDescent="0.25">
      <c r="A7" s="91" t="s">
        <v>61</v>
      </c>
      <c r="B7" s="92">
        <v>295.37837837837839</v>
      </c>
      <c r="C7" s="93">
        <v>272.59459459459458</v>
      </c>
      <c r="D7" s="93">
        <v>289.97297297297297</v>
      </c>
    </row>
    <row r="8" spans="1:52" s="14" customFormat="1" ht="18" customHeight="1" thickBot="1" x14ac:dyDescent="0.3">
      <c r="A8" s="94" t="s">
        <v>62</v>
      </c>
      <c r="B8" s="95">
        <v>397.48648648648651</v>
      </c>
      <c r="C8" s="96">
        <v>429.21621621621625</v>
      </c>
      <c r="D8" s="96">
        <v>385.72972972972974</v>
      </c>
    </row>
    <row r="9" spans="1:52" x14ac:dyDescent="0.25">
      <c r="A9" s="97" t="s">
        <v>63</v>
      </c>
      <c r="B9" s="98">
        <v>37.378378378378379</v>
      </c>
      <c r="C9" s="99">
        <v>25.837837837837839</v>
      </c>
      <c r="D9" s="99">
        <v>30.648648648648649</v>
      </c>
    </row>
    <row r="10" spans="1:52" s="14" customFormat="1" ht="14.4" thickBot="1" x14ac:dyDescent="0.3">
      <c r="A10" s="94" t="s">
        <v>64</v>
      </c>
      <c r="B10" s="95">
        <v>360.10810810810813</v>
      </c>
      <c r="C10" s="96">
        <v>403.37837837837844</v>
      </c>
      <c r="D10" s="96">
        <v>355.08108108108109</v>
      </c>
    </row>
    <row r="11" spans="1:52" x14ac:dyDescent="0.25">
      <c r="A11" s="97" t="s">
        <v>65</v>
      </c>
      <c r="B11" s="92">
        <v>317.40540540540542</v>
      </c>
      <c r="C11" s="93">
        <v>345</v>
      </c>
      <c r="D11" s="93">
        <v>335.37837837837839</v>
      </c>
    </row>
    <row r="12" spans="1:52" ht="27.6" x14ac:dyDescent="0.25">
      <c r="A12" s="91" t="s">
        <v>66</v>
      </c>
      <c r="B12" s="92">
        <v>37.864864864864863</v>
      </c>
      <c r="C12" s="93">
        <v>103.83783783783784</v>
      </c>
      <c r="D12" s="93">
        <v>116.18918918918919</v>
      </c>
    </row>
    <row r="13" spans="1:52" x14ac:dyDescent="0.25">
      <c r="A13" s="91" t="s">
        <v>67</v>
      </c>
      <c r="B13" s="100">
        <v>17.648648648648649</v>
      </c>
      <c r="C13" s="101">
        <v>5.4864864864864868</v>
      </c>
      <c r="D13" s="101">
        <v>6.5405405405405403</v>
      </c>
    </row>
    <row r="14" spans="1:52" x14ac:dyDescent="0.25">
      <c r="A14" s="91" t="s">
        <v>68</v>
      </c>
      <c r="B14" s="100">
        <v>12.297297297297296</v>
      </c>
      <c r="C14" s="101">
        <v>4.4324324324324325</v>
      </c>
      <c r="D14" s="101">
        <v>16.72972972972973</v>
      </c>
    </row>
    <row r="15" spans="1:52" x14ac:dyDescent="0.25">
      <c r="A15" s="91" t="s">
        <v>69</v>
      </c>
      <c r="B15" s="92">
        <v>28.45945945945946</v>
      </c>
      <c r="C15" s="101">
        <v>18.081081081081081</v>
      </c>
      <c r="D15" s="101">
        <v>2.9189189189189189</v>
      </c>
    </row>
    <row r="16" spans="1:52" s="14" customFormat="1" ht="14.4" thickBot="1" x14ac:dyDescent="0.3">
      <c r="A16" s="94" t="s">
        <v>70</v>
      </c>
      <c r="B16" s="95">
        <v>413.67567567567568</v>
      </c>
      <c r="C16" s="96">
        <v>476.83783783783787</v>
      </c>
      <c r="D16" s="96">
        <v>477.75675675675677</v>
      </c>
    </row>
    <row r="17" spans="1:4" x14ac:dyDescent="0.25">
      <c r="A17" s="97" t="s">
        <v>71</v>
      </c>
      <c r="B17" s="98">
        <v>320.91891891891891</v>
      </c>
      <c r="C17" s="102">
        <v>359.27027027027026</v>
      </c>
      <c r="D17" s="102">
        <v>338.16216216216219</v>
      </c>
    </row>
    <row r="18" spans="1:4" x14ac:dyDescent="0.25">
      <c r="A18" s="91" t="s">
        <v>72</v>
      </c>
      <c r="B18" s="92">
        <v>427.7837837837838</v>
      </c>
      <c r="C18" s="93">
        <v>510.48648648648646</v>
      </c>
      <c r="D18" s="93">
        <v>403.8648648648649</v>
      </c>
    </row>
    <row r="19" spans="1:4" x14ac:dyDescent="0.25">
      <c r="A19" s="91" t="s">
        <v>73</v>
      </c>
      <c r="B19" s="92">
        <v>33.945945945945944</v>
      </c>
      <c r="C19" s="93">
        <v>156.1081081081081</v>
      </c>
      <c r="D19" s="93">
        <v>3</v>
      </c>
    </row>
    <row r="20" spans="1:4" x14ac:dyDescent="0.25">
      <c r="A20" s="91" t="s">
        <v>74</v>
      </c>
      <c r="B20" s="100">
        <v>13.081081081081081</v>
      </c>
      <c r="C20" s="101">
        <v>19.189189189189189</v>
      </c>
      <c r="D20" s="101">
        <v>3.5945945945945947</v>
      </c>
    </row>
    <row r="21" spans="1:4" s="14" customFormat="1" ht="14.4" thickBot="1" x14ac:dyDescent="0.3">
      <c r="A21" s="94" t="s">
        <v>75</v>
      </c>
      <c r="B21" s="103">
        <v>795.72972972972968</v>
      </c>
      <c r="C21" s="104">
        <v>1045.0540540540539</v>
      </c>
      <c r="D21" s="104">
        <v>748.62162162162167</v>
      </c>
    </row>
    <row r="22" spans="1:4" s="14" customFormat="1" ht="14.4" thickBot="1" x14ac:dyDescent="0.3">
      <c r="A22" s="105" t="s">
        <v>76</v>
      </c>
      <c r="B22" s="106">
        <v>-21.945945945945937</v>
      </c>
      <c r="C22" s="107">
        <v>-164.8378378378377</v>
      </c>
      <c r="D22" s="107">
        <v>84.216216216216253</v>
      </c>
    </row>
    <row r="23" spans="1:4" s="14" customFormat="1" ht="14.4" thickBot="1" x14ac:dyDescent="0.3">
      <c r="A23" s="108" t="s">
        <v>77</v>
      </c>
      <c r="B23" s="109">
        <v>14.756756756756756</v>
      </c>
      <c r="C23" s="110">
        <v>18.243243243243242</v>
      </c>
      <c r="D23" s="110">
        <v>38.513513513513516</v>
      </c>
    </row>
    <row r="24" spans="1:4" s="14" customFormat="1" ht="14.4" thickBot="1" x14ac:dyDescent="0.3">
      <c r="A24" s="108" t="s">
        <v>78</v>
      </c>
      <c r="B24" s="111">
        <v>-36.702702702702695</v>
      </c>
      <c r="C24" s="107">
        <v>-183.08108108108092</v>
      </c>
      <c r="D24" s="107">
        <v>45.702702702702737</v>
      </c>
    </row>
    <row r="25" spans="1:4" x14ac:dyDescent="0.25">
      <c r="A25" s="112"/>
      <c r="B25" s="113"/>
      <c r="C25" s="113"/>
      <c r="D25" s="112"/>
    </row>
    <row r="27" spans="1:4" x14ac:dyDescent="0.25">
      <c r="B27" s="114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2CAC-7F9E-4ABC-A0F3-D3A7DA973923}">
  <sheetPr>
    <tabColor rgb="FFFFC000"/>
  </sheetPr>
  <dimension ref="A1:AFW65"/>
  <sheetViews>
    <sheetView zoomScaleNormal="100" workbookViewId="0"/>
  </sheetViews>
  <sheetFormatPr defaultColWidth="9.33203125" defaultRowHeight="13.8" x14ac:dyDescent="0.25"/>
  <cols>
    <col min="1" max="1" width="77.6640625" style="17" bestFit="1" customWidth="1"/>
    <col min="2" max="2" width="14.44140625" style="123" customWidth="1"/>
    <col min="3" max="3" width="2.44140625" style="123" customWidth="1"/>
    <col min="4" max="4" width="14.44140625" style="123" customWidth="1"/>
    <col min="5" max="16384" width="9.33203125" style="17"/>
  </cols>
  <sheetData>
    <row r="1" spans="1:855" s="14" customFormat="1" ht="14.4" thickBot="1" x14ac:dyDescent="0.3"/>
    <row r="2" spans="1:855" ht="14.4" thickBot="1" x14ac:dyDescent="0.3">
      <c r="A2" s="169" t="s">
        <v>128</v>
      </c>
      <c r="B2" s="170"/>
      <c r="C2" s="170"/>
      <c r="D2" s="171"/>
    </row>
    <row r="3" spans="1:855" ht="14.4" thickBot="1" x14ac:dyDescent="0.3">
      <c r="A3" s="119" t="s">
        <v>80</v>
      </c>
      <c r="B3" s="120"/>
      <c r="C3" s="120"/>
      <c r="D3" s="121"/>
    </row>
    <row r="4" spans="1:855" x14ac:dyDescent="0.25">
      <c r="A4" s="122"/>
      <c r="D4" s="124"/>
    </row>
    <row r="5" spans="1:855" x14ac:dyDescent="0.25">
      <c r="A5" s="125" t="s">
        <v>59</v>
      </c>
      <c r="B5" s="126" t="s">
        <v>129</v>
      </c>
      <c r="C5" s="127"/>
      <c r="D5" s="128" t="s">
        <v>127</v>
      </c>
    </row>
    <row r="6" spans="1:855" s="130" customFormat="1" x14ac:dyDescent="0.25">
      <c r="A6" s="129" t="s">
        <v>81</v>
      </c>
      <c r="D6" s="13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x14ac:dyDescent="0.25">
      <c r="A7" s="122" t="s">
        <v>82</v>
      </c>
      <c r="B7" s="132">
        <v>4901.72972972973</v>
      </c>
      <c r="D7" s="124">
        <v>2620</v>
      </c>
    </row>
    <row r="8" spans="1:855" x14ac:dyDescent="0.25">
      <c r="A8" s="122" t="s">
        <v>83</v>
      </c>
      <c r="B8" s="132">
        <v>313.67567567567568</v>
      </c>
      <c r="D8" s="124">
        <v>347.08108108108109</v>
      </c>
    </row>
    <row r="9" spans="1:855" x14ac:dyDescent="0.25">
      <c r="A9" s="122" t="s">
        <v>84</v>
      </c>
      <c r="B9" s="132">
        <v>440.18918918918916</v>
      </c>
      <c r="D9" s="124">
        <v>606.91891891891896</v>
      </c>
    </row>
    <row r="10" spans="1:855" x14ac:dyDescent="0.25">
      <c r="A10" s="122" t="s">
        <v>85</v>
      </c>
      <c r="B10" s="132">
        <v>542.72972972972968</v>
      </c>
      <c r="D10" s="124">
        <v>906.94594594594594</v>
      </c>
    </row>
    <row r="11" spans="1:855" x14ac:dyDescent="0.25">
      <c r="A11" s="122" t="s">
        <v>86</v>
      </c>
      <c r="B11" s="132"/>
      <c r="D11" s="124"/>
    </row>
    <row r="12" spans="1:855" x14ac:dyDescent="0.25">
      <c r="A12" s="122" t="s">
        <v>87</v>
      </c>
      <c r="B12" s="132">
        <v>4622.8108108108108</v>
      </c>
      <c r="D12" s="124">
        <v>5298.2432432432433</v>
      </c>
    </row>
    <row r="13" spans="1:855" x14ac:dyDescent="0.25">
      <c r="A13" s="122" t="s">
        <v>88</v>
      </c>
      <c r="B13" s="132">
        <v>13112.162162162162</v>
      </c>
      <c r="D13" s="124">
        <v>13934.972972972973</v>
      </c>
    </row>
    <row r="14" spans="1:855" ht="15.6" x14ac:dyDescent="0.4">
      <c r="A14" s="122" t="s">
        <v>89</v>
      </c>
      <c r="B14" s="133">
        <v>2367.2162162162163</v>
      </c>
      <c r="D14" s="134">
        <v>2952.7837837837837</v>
      </c>
    </row>
    <row r="15" spans="1:855" x14ac:dyDescent="0.25">
      <c r="A15" s="122" t="s">
        <v>90</v>
      </c>
      <c r="B15" s="132">
        <v>20102.18918918919</v>
      </c>
      <c r="D15" s="124">
        <v>22186</v>
      </c>
    </row>
    <row r="16" spans="1:855" x14ac:dyDescent="0.25">
      <c r="A16" s="122" t="s">
        <v>91</v>
      </c>
      <c r="B16" s="132">
        <v>1519.6756756756756</v>
      </c>
      <c r="D16" s="124">
        <v>1988.7297297297298</v>
      </c>
    </row>
    <row r="17" spans="1:855" x14ac:dyDescent="0.25">
      <c r="A17" s="122" t="s">
        <v>92</v>
      </c>
      <c r="B17" s="132">
        <v>27.756756756756758</v>
      </c>
      <c r="D17" s="124">
        <v>27.378378378378379</v>
      </c>
      <c r="G17" s="135"/>
    </row>
    <row r="18" spans="1:855" x14ac:dyDescent="0.25">
      <c r="A18" s="122" t="s">
        <v>93</v>
      </c>
      <c r="B18" s="132">
        <v>11051.594594594595</v>
      </c>
      <c r="D18" s="124">
        <v>11560.783783783783</v>
      </c>
      <c r="F18" s="135"/>
    </row>
    <row r="19" spans="1:855" x14ac:dyDescent="0.25">
      <c r="A19" s="122" t="s">
        <v>94</v>
      </c>
      <c r="B19" s="132">
        <v>86.648648648648646</v>
      </c>
      <c r="D19" s="124">
        <v>0</v>
      </c>
      <c r="F19" s="135"/>
    </row>
    <row r="20" spans="1:855" x14ac:dyDescent="0.25">
      <c r="A20" s="122" t="s">
        <v>95</v>
      </c>
      <c r="B20" s="132">
        <v>75.78378378378379</v>
      </c>
      <c r="D20" s="124">
        <v>76.918918918918919</v>
      </c>
    </row>
    <row r="21" spans="1:855" x14ac:dyDescent="0.25">
      <c r="A21" s="122" t="s">
        <v>96</v>
      </c>
      <c r="B21" s="132">
        <v>242.75675675675674</v>
      </c>
      <c r="D21" s="124">
        <v>272.37837837837839</v>
      </c>
    </row>
    <row r="22" spans="1:855" x14ac:dyDescent="0.25">
      <c r="A22" s="122" t="s">
        <v>97</v>
      </c>
      <c r="B22" s="132">
        <v>3406.6216216216217</v>
      </c>
      <c r="D22" s="124">
        <v>3192.8918918918921</v>
      </c>
    </row>
    <row r="23" spans="1:855" x14ac:dyDescent="0.25">
      <c r="A23" s="122" t="s">
        <v>98</v>
      </c>
      <c r="B23" s="132">
        <v>42.135135135135137</v>
      </c>
      <c r="D23" s="124">
        <v>34.729729729729726</v>
      </c>
      <c r="E23" s="136"/>
    </row>
    <row r="24" spans="1:855" s="140" customFormat="1" ht="14.4" thickBot="1" x14ac:dyDescent="0.3">
      <c r="A24" s="137" t="s">
        <v>99</v>
      </c>
      <c r="B24" s="138">
        <v>234.21621621621622</v>
      </c>
      <c r="C24" s="123"/>
      <c r="D24" s="139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40" customFormat="1" ht="14.4" thickBot="1" x14ac:dyDescent="0.3">
      <c r="A25" s="141" t="s">
        <v>100</v>
      </c>
      <c r="B25" s="142">
        <v>42987.702702702707</v>
      </c>
      <c r="C25" s="142"/>
      <c r="D25" s="143">
        <v>44030.54054054054</v>
      </c>
      <c r="E25" s="17"/>
      <c r="F25" s="17"/>
      <c r="G25" s="13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x14ac:dyDescent="0.25">
      <c r="A26" s="144"/>
      <c r="B26" s="135"/>
      <c r="D26" s="124"/>
      <c r="G26" s="135"/>
      <c r="I26" s="135"/>
    </row>
    <row r="27" spans="1:855" x14ac:dyDescent="0.25">
      <c r="A27" s="144" t="s">
        <v>101</v>
      </c>
      <c r="D27" s="124"/>
      <c r="I27" s="135"/>
    </row>
    <row r="28" spans="1:855" x14ac:dyDescent="0.25">
      <c r="A28" s="122" t="s">
        <v>102</v>
      </c>
      <c r="B28" s="132">
        <v>14870.378378378378</v>
      </c>
      <c r="D28" s="124">
        <v>15323.621621621622</v>
      </c>
    </row>
    <row r="29" spans="1:855" x14ac:dyDescent="0.25">
      <c r="A29" s="122" t="s">
        <v>103</v>
      </c>
      <c r="B29" s="132">
        <v>695.67567567567562</v>
      </c>
      <c r="C29" s="132"/>
      <c r="D29" s="124">
        <v>264.94594594594594</v>
      </c>
      <c r="F29" s="135"/>
    </row>
    <row r="30" spans="1:855" x14ac:dyDescent="0.25">
      <c r="A30" s="122" t="s">
        <v>104</v>
      </c>
      <c r="B30" s="132">
        <v>97.243243243243242</v>
      </c>
      <c r="C30" s="132"/>
      <c r="D30" s="124">
        <v>88.378378378378372</v>
      </c>
    </row>
    <row r="31" spans="1:855" x14ac:dyDescent="0.25">
      <c r="A31" s="122" t="s">
        <v>105</v>
      </c>
      <c r="B31" s="132"/>
      <c r="C31" s="132"/>
      <c r="D31" s="124"/>
    </row>
    <row r="32" spans="1:855" x14ac:dyDescent="0.25">
      <c r="A32" s="122" t="s">
        <v>106</v>
      </c>
      <c r="B32" s="132">
        <v>1541.3243243243244</v>
      </c>
      <c r="C32" s="132"/>
      <c r="D32" s="124">
        <v>1413.6216216216217</v>
      </c>
    </row>
    <row r="33" spans="1:855" x14ac:dyDescent="0.25">
      <c r="A33" s="122" t="s">
        <v>107</v>
      </c>
      <c r="B33" s="132">
        <v>12536.702702702703</v>
      </c>
      <c r="C33" s="132"/>
      <c r="D33" s="124">
        <v>13353.405405405405</v>
      </c>
    </row>
    <row r="34" spans="1:855" x14ac:dyDescent="0.25">
      <c r="A34" s="122" t="s">
        <v>108</v>
      </c>
      <c r="B34" s="132">
        <v>1634.918918918919</v>
      </c>
      <c r="C34" s="132"/>
      <c r="D34" s="124">
        <v>1212.2162162162163</v>
      </c>
    </row>
    <row r="35" spans="1:855" ht="15.6" x14ac:dyDescent="0.4">
      <c r="A35" s="122" t="s">
        <v>109</v>
      </c>
      <c r="B35" s="133">
        <v>16</v>
      </c>
      <c r="C35" s="132"/>
      <c r="D35" s="134">
        <v>230.32432432432432</v>
      </c>
    </row>
    <row r="36" spans="1:855" x14ac:dyDescent="0.25">
      <c r="A36" s="122" t="s">
        <v>110</v>
      </c>
      <c r="B36" s="132">
        <v>15728.945945945947</v>
      </c>
      <c r="C36" s="132"/>
      <c r="D36" s="124">
        <v>16209.567567567568</v>
      </c>
    </row>
    <row r="37" spans="1:855" x14ac:dyDescent="0.25">
      <c r="A37" s="122" t="s">
        <v>111</v>
      </c>
      <c r="B37" s="132">
        <v>467.43243243243245</v>
      </c>
      <c r="C37" s="132"/>
      <c r="D37" s="124">
        <v>757.02702702702697</v>
      </c>
    </row>
    <row r="38" spans="1:855" x14ac:dyDescent="0.25">
      <c r="A38" s="122" t="s">
        <v>22</v>
      </c>
      <c r="B38" s="132">
        <v>4201.0810810810808</v>
      </c>
      <c r="D38" s="124">
        <v>4729.864864864865</v>
      </c>
    </row>
    <row r="39" spans="1:855" x14ac:dyDescent="0.25">
      <c r="A39" s="122" t="s">
        <v>112</v>
      </c>
      <c r="B39" s="132">
        <v>296.56756756756755</v>
      </c>
      <c r="D39" s="124">
        <v>248.83783783783784</v>
      </c>
    </row>
    <row r="40" spans="1:855" x14ac:dyDescent="0.25">
      <c r="A40" s="122" t="s">
        <v>113</v>
      </c>
      <c r="B40" s="132">
        <v>35.918918918918919</v>
      </c>
      <c r="D40" s="124">
        <v>45.918918918918919</v>
      </c>
    </row>
    <row r="41" spans="1:855" x14ac:dyDescent="0.25">
      <c r="A41" s="122" t="s">
        <v>114</v>
      </c>
      <c r="B41" s="132">
        <v>13.135135135135135</v>
      </c>
      <c r="D41" s="124">
        <v>20.162162162162161</v>
      </c>
    </row>
    <row r="42" spans="1:855" x14ac:dyDescent="0.25">
      <c r="A42" s="122" t="s">
        <v>115</v>
      </c>
      <c r="B42" s="132">
        <v>4657.1891891891892</v>
      </c>
      <c r="D42" s="124">
        <v>4324.7567567567567</v>
      </c>
    </row>
    <row r="43" spans="1:855" x14ac:dyDescent="0.25">
      <c r="A43" s="122" t="s">
        <v>116</v>
      </c>
      <c r="B43" s="123">
        <v>172.24324324324326</v>
      </c>
      <c r="D43" s="124">
        <v>189.72972972972974</v>
      </c>
    </row>
    <row r="44" spans="1:855" s="149" customFormat="1" ht="14.4" thickBot="1" x14ac:dyDescent="0.3">
      <c r="A44" s="145" t="s">
        <v>117</v>
      </c>
      <c r="B44" s="146">
        <v>41235.810810810799</v>
      </c>
      <c r="C44" s="146"/>
      <c r="D44" s="147">
        <v>42202.810810810814</v>
      </c>
      <c r="E44" s="14"/>
      <c r="F44" s="148"/>
      <c r="G44" s="14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22" t="s">
        <v>118</v>
      </c>
      <c r="B45" s="123">
        <v>95.432432432432435</v>
      </c>
      <c r="D45" s="124">
        <v>95.432432432432435</v>
      </c>
    </row>
    <row r="46" spans="1:855" x14ac:dyDescent="0.25">
      <c r="A46" s="122" t="s">
        <v>119</v>
      </c>
      <c r="B46" s="123">
        <v>912.56756756756761</v>
      </c>
      <c r="D46" s="124">
        <v>907.35135135135135</v>
      </c>
    </row>
    <row r="47" spans="1:855" x14ac:dyDescent="0.25">
      <c r="A47" s="122" t="s">
        <v>120</v>
      </c>
      <c r="B47" s="123">
        <v>513.16216216216219</v>
      </c>
      <c r="D47" s="124">
        <v>572.48648648648646</v>
      </c>
    </row>
    <row r="48" spans="1:855" x14ac:dyDescent="0.25">
      <c r="A48" s="137" t="s">
        <v>121</v>
      </c>
      <c r="B48" s="150">
        <v>95.945945945945951</v>
      </c>
      <c r="C48" s="150"/>
      <c r="D48" s="151">
        <v>119.02702702702703</v>
      </c>
    </row>
    <row r="49" spans="1:855" s="149" customFormat="1" ht="14.4" thickBot="1" x14ac:dyDescent="0.3">
      <c r="A49" s="145" t="s">
        <v>122</v>
      </c>
      <c r="B49" s="146">
        <v>1617.1081081081081</v>
      </c>
      <c r="C49" s="146"/>
      <c r="D49" s="147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22" t="s">
        <v>123</v>
      </c>
      <c r="B50" s="123">
        <v>126.18918918918919</v>
      </c>
      <c r="D50" s="124">
        <v>126.35135135135135</v>
      </c>
    </row>
    <row r="51" spans="1:855" s="140" customFormat="1" ht="14.4" thickBot="1" x14ac:dyDescent="0.3">
      <c r="A51" s="152" t="s">
        <v>124</v>
      </c>
      <c r="B51" s="153">
        <v>8.5405405405405403</v>
      </c>
      <c r="C51" s="153"/>
      <c r="D51" s="154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40" customFormat="1" ht="14.4" thickBot="1" x14ac:dyDescent="0.3">
      <c r="A52" s="155" t="s">
        <v>125</v>
      </c>
      <c r="B52" s="156">
        <v>1751.8378378378379</v>
      </c>
      <c r="C52" s="156"/>
      <c r="D52" s="157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40" customFormat="1" ht="14.4" thickBot="1" x14ac:dyDescent="0.3">
      <c r="A53" s="141" t="s">
        <v>126</v>
      </c>
      <c r="B53" s="156">
        <v>42987.648648648639</v>
      </c>
      <c r="C53" s="156"/>
      <c r="D53" s="157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23" customFormat="1" x14ac:dyDescent="0.25">
      <c r="A65" s="158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6F68-4C4B-4099-A79D-5503E869D851}">
  <sheetPr>
    <tabColor rgb="FFFFC000"/>
  </sheetPr>
  <dimension ref="A1:I47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09375" defaultRowHeight="13.8" x14ac:dyDescent="0.25"/>
  <cols>
    <col min="1" max="1" width="45.44140625" style="1" customWidth="1"/>
    <col min="2" max="7" width="13.6640625" style="1" customWidth="1"/>
    <col min="8" max="16384" width="9.109375" style="1"/>
  </cols>
  <sheetData>
    <row r="1" spans="1:9" s="10" customFormat="1" ht="27.6" x14ac:dyDescent="0.25">
      <c r="A1" s="116" t="s">
        <v>131</v>
      </c>
      <c r="B1" s="117" t="s">
        <v>0</v>
      </c>
      <c r="C1" s="117" t="s">
        <v>1</v>
      </c>
      <c r="D1" s="117" t="s">
        <v>2</v>
      </c>
      <c r="E1" s="117" t="s">
        <v>3</v>
      </c>
      <c r="F1" s="118" t="s">
        <v>53</v>
      </c>
      <c r="G1" s="118" t="s">
        <v>52</v>
      </c>
      <c r="I1" s="1"/>
    </row>
    <row r="2" spans="1:9" x14ac:dyDescent="0.25">
      <c r="A2" s="115" t="s">
        <v>4</v>
      </c>
    </row>
    <row r="3" spans="1: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9" x14ac:dyDescent="0.25">
      <c r="B6" s="11"/>
      <c r="C6" s="11"/>
      <c r="D6" s="11"/>
      <c r="E6" s="11"/>
      <c r="F6" s="11"/>
      <c r="G6" s="11"/>
    </row>
    <row r="7" spans="1: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9" x14ac:dyDescent="0.25">
      <c r="B11" s="11"/>
      <c r="C11" s="11"/>
      <c r="D11" s="11"/>
      <c r="E11" s="11"/>
      <c r="F11" s="11"/>
      <c r="G11" s="11"/>
    </row>
    <row r="12" spans="1: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9" x14ac:dyDescent="0.25">
      <c r="A15" s="14"/>
      <c r="B15" s="11"/>
      <c r="C15" s="11"/>
      <c r="D15" s="11"/>
      <c r="E15" s="11"/>
      <c r="F15" s="11"/>
      <c r="G15" s="11"/>
    </row>
    <row r="16" spans="1:9" x14ac:dyDescent="0.25">
      <c r="B16" s="11"/>
      <c r="C16" s="11"/>
      <c r="D16" s="11"/>
      <c r="E16" s="11"/>
      <c r="F16" s="11"/>
      <c r="G16" s="11"/>
    </row>
    <row r="17" spans="1:7" x14ac:dyDescent="0.25">
      <c r="A17" s="115" t="s">
        <v>15</v>
      </c>
      <c r="B17" s="11"/>
      <c r="C17" s="11"/>
      <c r="D17" s="11"/>
      <c r="E17" s="11"/>
      <c r="F17" s="11"/>
      <c r="G17" s="11"/>
    </row>
    <row r="18" spans="1:7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x14ac:dyDescent="0.25">
      <c r="B21" s="11"/>
      <c r="C21" s="11"/>
      <c r="D21" s="11"/>
      <c r="E21" s="11"/>
      <c r="F21" s="11"/>
      <c r="G21" s="11"/>
    </row>
    <row r="22" spans="1:7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x14ac:dyDescent="0.25">
      <c r="A27" s="2"/>
      <c r="B27" s="11"/>
      <c r="C27" s="11"/>
      <c r="D27" s="11"/>
      <c r="E27" s="11"/>
      <c r="F27" s="11"/>
      <c r="G27" s="11"/>
    </row>
    <row r="28" spans="1:7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5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224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 Questions --&gt;</vt:lpstr>
      <vt:lpstr>Q2(a)(cash flow)</vt:lpstr>
      <vt:lpstr>Q2(a)(rank)</vt:lpstr>
      <vt:lpstr>Q6(a)(i)(ii)</vt:lpstr>
      <vt:lpstr>Q6(b)(i)(ii)(iii)</vt:lpstr>
      <vt:lpstr>Case Study Exhibits --&gt;</vt:lpstr>
      <vt:lpstr>Big Ben Inc St 1.5 </vt:lpstr>
      <vt:lpstr>Big Ben BS 1.5</vt:lpstr>
      <vt:lpstr>Lyon Sect 2.11 &amp; 3.4</vt:lpstr>
      <vt:lpstr>SLIC 3.4</vt:lpstr>
      <vt:lpstr>AHA 3.4</vt:lpstr>
      <vt:lpstr>Pryde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 Zionce</cp:lastModifiedBy>
  <cp:lastPrinted>2019-04-11T00:37:29Z</cp:lastPrinted>
  <dcterms:created xsi:type="dcterms:W3CDTF">2017-02-06T22:20:22Z</dcterms:created>
  <dcterms:modified xsi:type="dcterms:W3CDTF">2023-01-30T15:10:20Z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