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M:\Education\Exams\0-Examinations\Exams\2022\F22\"/>
    </mc:Choice>
  </mc:AlternateContent>
  <xr:revisionPtr revIDLastSave="0" documentId="8_{631F79B6-8A3C-4570-BAA4-8E7D7A030450}" xr6:coauthVersionLast="47" xr6:coauthVersionMax="47" xr10:uidLastSave="{00000000-0000-0000-0000-000000000000}"/>
  <bookViews>
    <workbookView xWindow="-120" yWindow="-120" windowWidth="29040" windowHeight="15840" xr2:uid="{BA5BF470-FB0D-4790-94FB-9C914014EE4A}"/>
  </bookViews>
  <sheets>
    <sheet name="Q1" sheetId="1" r:id="rId1"/>
    <sheet name="Q3" sheetId="5" r:id="rId2"/>
    <sheet name="Q4" sheetId="4" r:id="rId3"/>
    <sheet name="Data for Q4" sheetId="3" r:id="rId4"/>
    <sheet name="Q5" sheetId="2" r:id="rId5"/>
    <sheet name="Q6" sheetId="6" r:id="rId6"/>
    <sheet name="Data for Q6" sheetId="13" r:id="rId7"/>
    <sheet name="Q7" sheetId="7" r:id="rId8"/>
    <sheet name="Assumptions for Q7" sheetId="14" r:id="rId9"/>
    <sheet name="Cash Flows for Q7" sheetId="17" r:id="rId10"/>
    <sheet name="Q8" sheetId="8" r:id="rId11"/>
    <sheet name="Data for Q8" sheetId="15" r:id="rId12"/>
    <sheet name="Q9" sheetId="9" r:id="rId13"/>
    <sheet name="Q10" sheetId="10" r:id="rId14"/>
    <sheet name="Case Study for Q10" sheetId="18" r:id="rId15"/>
    <sheet name="Q11" sheetId="11" r:id="rId16"/>
    <sheet name="Case study for Q11" sheetId="19" r:id="rId17"/>
    <sheet name="Data for Q11" sheetId="20" r:id="rId18"/>
    <sheet name="Q12" sheetId="12" r:id="rId19"/>
    <sheet name="Case Study Data for Q12" sheetId="21" r:id="rId20"/>
  </sheets>
  <definedNames>
    <definedName name="_Hlk109733913" localSheetId="10">'Q8'!$A$69</definedName>
    <definedName name="_Hlk109733957" localSheetId="10">'Q8'!#REF!</definedName>
    <definedName name="_Hlk46570471" localSheetId="0">'Q1'!#REF!</definedName>
    <definedName name="OLE_LINK3" localSheetId="12">'Q9'!$B$4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9" l="1"/>
  <c r="F13" i="19"/>
  <c r="F12" i="19"/>
  <c r="F11" i="19"/>
  <c r="F10" i="19"/>
  <c r="F9" i="19"/>
  <c r="F8" i="19"/>
  <c r="F7" i="19"/>
  <c r="E15" i="19"/>
  <c r="D15" i="19"/>
  <c r="F15" i="19" l="1"/>
  <c r="H3" i="13" l="1"/>
  <c r="I3" i="13"/>
  <c r="H4" i="13"/>
  <c r="I4" i="13"/>
  <c r="H5" i="13"/>
  <c r="I5" i="13"/>
  <c r="H6" i="13"/>
  <c r="I6" i="13"/>
  <c r="H7" i="13"/>
  <c r="I7" i="13"/>
  <c r="H8" i="13"/>
  <c r="I8" i="13"/>
  <c r="H9" i="13"/>
  <c r="I9" i="13"/>
  <c r="H10" i="13"/>
  <c r="I10" i="13"/>
  <c r="H11" i="13"/>
  <c r="I11" i="13"/>
  <c r="H12" i="13"/>
  <c r="I12" i="13"/>
  <c r="H13" i="13"/>
  <c r="I13" i="13"/>
  <c r="H14" i="13"/>
  <c r="I14" i="13"/>
  <c r="H15" i="13"/>
  <c r="I15" i="13"/>
  <c r="H16" i="13"/>
  <c r="I16" i="13"/>
  <c r="H17" i="13"/>
  <c r="I17" i="13"/>
  <c r="H18" i="13"/>
  <c r="I18" i="13"/>
  <c r="H19" i="13"/>
  <c r="I19" i="13"/>
  <c r="H20" i="13"/>
  <c r="I20" i="13"/>
  <c r="H21" i="13"/>
  <c r="I21" i="13"/>
  <c r="H22" i="13"/>
  <c r="I22" i="13"/>
  <c r="H23" i="13"/>
  <c r="I23" i="13"/>
  <c r="H24" i="13"/>
  <c r="I24" i="13"/>
  <c r="H25" i="13"/>
  <c r="I25" i="13"/>
  <c r="H26" i="13"/>
  <c r="I26" i="13"/>
  <c r="H27" i="13"/>
  <c r="I27" i="13"/>
  <c r="H28" i="13"/>
  <c r="I28" i="13"/>
  <c r="H29" i="13"/>
  <c r="I29" i="13"/>
  <c r="H30" i="13"/>
  <c r="I30" i="13"/>
  <c r="H31" i="13"/>
  <c r="I31" i="13"/>
  <c r="H32" i="13"/>
  <c r="I32" i="13"/>
  <c r="H33" i="13"/>
  <c r="I33" i="13"/>
  <c r="H34" i="13"/>
  <c r="I34" i="13"/>
  <c r="H35" i="13"/>
  <c r="I35" i="13"/>
  <c r="H36" i="13"/>
  <c r="I36" i="13"/>
  <c r="H37" i="13"/>
  <c r="I37" i="13"/>
  <c r="H38" i="13"/>
  <c r="I38" i="13"/>
  <c r="H39" i="13"/>
  <c r="I39" i="13"/>
  <c r="H40" i="13"/>
  <c r="I40" i="13"/>
  <c r="H41" i="13"/>
  <c r="I41" i="13"/>
  <c r="H42" i="13"/>
  <c r="I42" i="13"/>
  <c r="H43" i="13"/>
  <c r="I43" i="13"/>
  <c r="H44" i="13"/>
  <c r="I44" i="13"/>
  <c r="H45" i="13"/>
  <c r="I45" i="13"/>
  <c r="H46" i="13"/>
  <c r="I46" i="13"/>
  <c r="H47" i="13"/>
  <c r="I47" i="13"/>
  <c r="H48" i="13"/>
  <c r="I48" i="13"/>
  <c r="H49" i="13"/>
  <c r="I49" i="13"/>
  <c r="H50" i="13"/>
  <c r="I50" i="13"/>
  <c r="H51" i="13"/>
  <c r="I51" i="13"/>
  <c r="H52" i="13"/>
  <c r="I52" i="13"/>
  <c r="H53" i="13"/>
  <c r="I53" i="13"/>
  <c r="H54" i="13"/>
  <c r="I54" i="13"/>
  <c r="E42" i="17" l="1"/>
  <c r="E43" i="17"/>
  <c r="E47" i="17"/>
  <c r="E45" i="17"/>
  <c r="E44" i="17"/>
  <c r="F36" i="17"/>
  <c r="F37" i="17" s="1"/>
  <c r="F15" i="17" s="1"/>
  <c r="F30" i="17" s="1"/>
  <c r="F38" i="17" l="1"/>
  <c r="F8" i="17"/>
  <c r="F13" i="17"/>
  <c r="F12" i="17"/>
  <c r="F11" i="17"/>
  <c r="F14" i="17"/>
  <c r="F9" i="17" l="1"/>
  <c r="B2" i="20" l="1"/>
  <c r="B3" i="20" s="1"/>
  <c r="B4" i="20" l="1"/>
  <c r="A3" i="20"/>
  <c r="A2" i="20"/>
  <c r="B5" i="20" l="1"/>
  <c r="A4" i="20"/>
  <c r="A5" i="20" l="1"/>
  <c r="B6" i="20"/>
  <c r="B7" i="20" l="1"/>
  <c r="A6" i="20"/>
  <c r="B8" i="20" l="1"/>
  <c r="A7" i="20"/>
  <c r="A8" i="20" l="1"/>
  <c r="B9" i="20"/>
  <c r="A9" i="20" l="1"/>
  <c r="B10" i="20"/>
  <c r="B11" i="20" l="1"/>
  <c r="A10" i="20"/>
  <c r="B12" i="20" l="1"/>
  <c r="A11" i="20"/>
  <c r="B13" i="20" l="1"/>
  <c r="A12" i="20"/>
  <c r="B14" i="20" l="1"/>
  <c r="A13" i="20"/>
  <c r="B15" i="20" l="1"/>
  <c r="A14" i="20"/>
  <c r="B16" i="20" l="1"/>
  <c r="A15" i="20"/>
  <c r="B17" i="20" l="1"/>
  <c r="A16" i="20"/>
  <c r="A17" i="20" l="1"/>
  <c r="B18" i="20"/>
  <c r="B19" i="20" l="1"/>
  <c r="A18" i="20"/>
  <c r="B20" i="20" l="1"/>
  <c r="A19" i="20"/>
  <c r="B21" i="20" l="1"/>
  <c r="A20" i="20"/>
  <c r="A21" i="20" l="1"/>
  <c r="B22" i="20"/>
  <c r="B23" i="20" l="1"/>
  <c r="A22" i="20"/>
  <c r="B24" i="20" l="1"/>
  <c r="A23" i="20"/>
  <c r="A24" i="20" l="1"/>
  <c r="B25" i="20"/>
  <c r="A25" i="20" l="1"/>
  <c r="B26" i="20"/>
  <c r="B27" i="20" l="1"/>
  <c r="A26" i="20"/>
  <c r="B28" i="20" l="1"/>
  <c r="A27" i="20"/>
  <c r="B29" i="20" l="1"/>
  <c r="A28" i="20"/>
  <c r="B30" i="20" l="1"/>
  <c r="A29" i="20"/>
  <c r="B31" i="20" l="1"/>
  <c r="A30" i="20"/>
  <c r="B32" i="20" l="1"/>
  <c r="A31" i="20"/>
  <c r="B33" i="20" l="1"/>
  <c r="A32" i="20"/>
  <c r="A33" i="20" l="1"/>
  <c r="B34" i="20"/>
  <c r="B35" i="20" l="1"/>
  <c r="A34" i="20"/>
  <c r="B36" i="20" l="1"/>
  <c r="A35" i="20"/>
  <c r="B37" i="20" l="1"/>
  <c r="A36" i="20"/>
  <c r="B38" i="20" l="1"/>
  <c r="A37" i="20"/>
  <c r="B39" i="20" l="1"/>
  <c r="A38" i="20"/>
  <c r="B40" i="20" l="1"/>
  <c r="A39" i="20"/>
  <c r="B41" i="20" l="1"/>
  <c r="A40" i="20"/>
  <c r="A41" i="20" l="1"/>
  <c r="B42" i="20"/>
  <c r="B43" i="20" l="1"/>
  <c r="A42" i="20"/>
  <c r="B44" i="20" l="1"/>
  <c r="A43" i="20"/>
  <c r="B45" i="20" l="1"/>
  <c r="A44" i="20"/>
  <c r="B46" i="20" l="1"/>
  <c r="A45" i="20"/>
  <c r="B47" i="20" l="1"/>
  <c r="A46" i="20"/>
  <c r="B48" i="20" l="1"/>
  <c r="A47" i="20"/>
  <c r="B49" i="20" l="1"/>
  <c r="A48" i="20"/>
  <c r="A49" i="20" l="1"/>
  <c r="B50" i="20"/>
  <c r="B51" i="20" l="1"/>
  <c r="A50" i="20"/>
  <c r="B52" i="20" l="1"/>
  <c r="A51" i="20"/>
  <c r="B53" i="20" l="1"/>
  <c r="A52" i="20"/>
  <c r="B54" i="20" l="1"/>
  <c r="A53" i="20"/>
  <c r="B55" i="20" l="1"/>
  <c r="A54" i="20"/>
  <c r="B56" i="20" l="1"/>
  <c r="A55" i="20"/>
  <c r="B57" i="20" l="1"/>
  <c r="A56" i="20"/>
  <c r="A57" i="20" l="1"/>
  <c r="B58" i="20"/>
  <c r="B59" i="20" l="1"/>
  <c r="A58" i="20"/>
  <c r="B60" i="20" l="1"/>
  <c r="A59" i="20"/>
  <c r="Y92" i="17"/>
  <c r="X92" i="17"/>
  <c r="W92" i="17"/>
  <c r="V92" i="17"/>
  <c r="U92" i="17"/>
  <c r="T92" i="17"/>
  <c r="S92" i="17"/>
  <c r="R92" i="17"/>
  <c r="Q92" i="17"/>
  <c r="P92" i="17"/>
  <c r="O92" i="17"/>
  <c r="N92" i="17"/>
  <c r="M92" i="17"/>
  <c r="L92" i="17"/>
  <c r="K92" i="17"/>
  <c r="J92" i="17"/>
  <c r="I92" i="17"/>
  <c r="H92" i="17"/>
  <c r="G92" i="17"/>
  <c r="F92" i="17"/>
  <c r="Y88" i="17"/>
  <c r="X88" i="17"/>
  <c r="W88" i="17"/>
  <c r="V88" i="17"/>
  <c r="U88" i="17"/>
  <c r="T88" i="17"/>
  <c r="S88" i="17"/>
  <c r="R88" i="17"/>
  <c r="Q88" i="17"/>
  <c r="P88" i="17"/>
  <c r="O88" i="17"/>
  <c r="N88" i="17"/>
  <c r="M88" i="17"/>
  <c r="L88" i="17"/>
  <c r="K88" i="17"/>
  <c r="J88" i="17"/>
  <c r="I88" i="17"/>
  <c r="H88" i="17"/>
  <c r="G88" i="17"/>
  <c r="F88" i="17"/>
  <c r="Y87" i="17"/>
  <c r="X87" i="17"/>
  <c r="W87" i="17"/>
  <c r="V87" i="17"/>
  <c r="U87" i="17"/>
  <c r="T87" i="17"/>
  <c r="S87" i="17"/>
  <c r="R87" i="17"/>
  <c r="Q87" i="17"/>
  <c r="P87" i="17"/>
  <c r="O87" i="17"/>
  <c r="N87" i="17"/>
  <c r="M87" i="17"/>
  <c r="L87" i="17"/>
  <c r="K87" i="17"/>
  <c r="J87" i="17"/>
  <c r="I87" i="17"/>
  <c r="H87" i="17"/>
  <c r="G87" i="17"/>
  <c r="F86" i="17"/>
  <c r="Y24" i="17"/>
  <c r="X24" i="17"/>
  <c r="W24" i="17"/>
  <c r="V24" i="17"/>
  <c r="U24" i="17"/>
  <c r="T24" i="17"/>
  <c r="S24" i="17"/>
  <c r="R24" i="17"/>
  <c r="Q24" i="17"/>
  <c r="P24" i="17"/>
  <c r="O24" i="17"/>
  <c r="N24" i="17"/>
  <c r="M24" i="17"/>
  <c r="L24" i="17"/>
  <c r="K24" i="17"/>
  <c r="J24" i="17"/>
  <c r="I24" i="17"/>
  <c r="H24" i="17"/>
  <c r="G24" i="17"/>
  <c r="Y22" i="17"/>
  <c r="X22" i="17"/>
  <c r="W22" i="17"/>
  <c r="V22" i="17"/>
  <c r="U22" i="17"/>
  <c r="T22" i="17"/>
  <c r="S22" i="17"/>
  <c r="R22" i="17"/>
  <c r="Q22" i="17"/>
  <c r="P22" i="17"/>
  <c r="O22" i="17"/>
  <c r="N22" i="17"/>
  <c r="M22" i="17"/>
  <c r="L22" i="17"/>
  <c r="K22" i="17"/>
  <c r="J22" i="17"/>
  <c r="I22" i="17"/>
  <c r="H22" i="17"/>
  <c r="G22" i="17"/>
  <c r="F21" i="17"/>
  <c r="Y20" i="17"/>
  <c r="X20" i="17"/>
  <c r="W20" i="17"/>
  <c r="V20" i="17"/>
  <c r="U20" i="17"/>
  <c r="T20" i="17"/>
  <c r="S20" i="17"/>
  <c r="R20" i="17"/>
  <c r="Q20" i="17"/>
  <c r="P20" i="17"/>
  <c r="O20" i="17"/>
  <c r="N20" i="17"/>
  <c r="M20" i="17"/>
  <c r="L20" i="17"/>
  <c r="K20" i="17"/>
  <c r="J20" i="17"/>
  <c r="I20" i="17"/>
  <c r="H20" i="17"/>
  <c r="G20" i="17"/>
  <c r="F25" i="17"/>
  <c r="F24" i="17"/>
  <c r="F22" i="17"/>
  <c r="AB22" i="17" s="1"/>
  <c r="H5" i="17"/>
  <c r="I5" i="17" s="1"/>
  <c r="J5" i="17" s="1"/>
  <c r="K5" i="17" s="1"/>
  <c r="L5" i="17" s="1"/>
  <c r="M5" i="17" s="1"/>
  <c r="N5" i="17" s="1"/>
  <c r="O5" i="17" s="1"/>
  <c r="P5" i="17" s="1"/>
  <c r="Q5" i="17" s="1"/>
  <c r="R5" i="17" s="1"/>
  <c r="S5" i="17" s="1"/>
  <c r="T5" i="17" s="1"/>
  <c r="U5" i="17" s="1"/>
  <c r="V5" i="17" s="1"/>
  <c r="W5" i="17" s="1"/>
  <c r="X5" i="17" s="1"/>
  <c r="Y5" i="17" s="1"/>
  <c r="G5" i="17"/>
  <c r="W22" i="14"/>
  <c r="V22" i="14"/>
  <c r="U22" i="14"/>
  <c r="T22" i="14"/>
  <c r="S22" i="14"/>
  <c r="R22" i="14"/>
  <c r="Q22" i="14"/>
  <c r="P22" i="14"/>
  <c r="O22" i="14"/>
  <c r="N22" i="14"/>
  <c r="W20" i="14"/>
  <c r="V20" i="14"/>
  <c r="U20" i="14"/>
  <c r="T20" i="14"/>
  <c r="S20" i="14"/>
  <c r="R20" i="14"/>
  <c r="Q20" i="14"/>
  <c r="P20" i="14"/>
  <c r="O20" i="14"/>
  <c r="N20" i="14"/>
  <c r="M20" i="14"/>
  <c r="L20" i="14"/>
  <c r="K20" i="14"/>
  <c r="J20" i="14"/>
  <c r="I20" i="14"/>
  <c r="H20" i="14"/>
  <c r="G20" i="14"/>
  <c r="F20" i="14"/>
  <c r="E20" i="14"/>
  <c r="D20" i="14"/>
  <c r="E5" i="14"/>
  <c r="F5" i="14" s="1"/>
  <c r="G5" i="14" s="1"/>
  <c r="H5" i="14" s="1"/>
  <c r="I5" i="14" s="1"/>
  <c r="J5" i="14" s="1"/>
  <c r="K5" i="14" s="1"/>
  <c r="L5" i="14" s="1"/>
  <c r="M5" i="14" s="1"/>
  <c r="N5" i="14" s="1"/>
  <c r="O5" i="14" s="1"/>
  <c r="P5" i="14" s="1"/>
  <c r="Q5" i="14" s="1"/>
  <c r="R5" i="14" s="1"/>
  <c r="S5" i="14" s="1"/>
  <c r="T5" i="14" s="1"/>
  <c r="U5" i="14" s="1"/>
  <c r="V5" i="14" s="1"/>
  <c r="W5" i="14" s="1"/>
  <c r="F39" i="17" l="1"/>
  <c r="G36" i="17" s="1"/>
  <c r="B61" i="20"/>
  <c r="A60" i="20"/>
  <c r="F23" i="17"/>
  <c r="AB24" i="17"/>
  <c r="F26" i="17"/>
  <c r="F20" i="17"/>
  <c r="AB20" i="17" s="1"/>
  <c r="F57" i="17"/>
  <c r="F90" i="17" s="1"/>
  <c r="E46" i="17"/>
  <c r="F16" i="17"/>
  <c r="F19" i="17"/>
  <c r="F56" i="17"/>
  <c r="F89" i="17" s="1"/>
  <c r="G12" i="17" l="1"/>
  <c r="G23" i="17" s="1"/>
  <c r="G14" i="17"/>
  <c r="G25" i="17" s="1"/>
  <c r="G37" i="17"/>
  <c r="G15" i="17" s="1"/>
  <c r="G30" i="17" s="1"/>
  <c r="G8" i="17"/>
  <c r="G10" i="17" s="1"/>
  <c r="G38" i="17"/>
  <c r="B62" i="20"/>
  <c r="A61" i="20"/>
  <c r="G26" i="17"/>
  <c r="F27" i="17"/>
  <c r="G39" i="17"/>
  <c r="H36" i="17" s="1"/>
  <c r="F71" i="17"/>
  <c r="F33" i="17"/>
  <c r="G56" i="17" l="1"/>
  <c r="G89" i="17" s="1"/>
  <c r="H12" i="17"/>
  <c r="H37" i="17"/>
  <c r="H15" i="17" s="1"/>
  <c r="H30" i="17" s="1"/>
  <c r="H14" i="17"/>
  <c r="H8" i="17"/>
  <c r="H10" i="17" s="1"/>
  <c r="H38" i="17"/>
  <c r="G19" i="17"/>
  <c r="B63" i="20"/>
  <c r="A62" i="20"/>
  <c r="G71" i="17"/>
  <c r="G33" i="17"/>
  <c r="G21" i="17"/>
  <c r="G57" i="17"/>
  <c r="G90" i="17" s="1"/>
  <c r="H25" i="17"/>
  <c r="G16" i="17"/>
  <c r="B64" i="20" l="1"/>
  <c r="A63" i="20"/>
  <c r="H56" i="17"/>
  <c r="H89" i="17" s="1"/>
  <c r="H19" i="17"/>
  <c r="H16" i="17"/>
  <c r="H23" i="17"/>
  <c r="H26" i="17"/>
  <c r="G27" i="17"/>
  <c r="H39" i="17"/>
  <c r="I36" i="17" s="1"/>
  <c r="I37" i="17" l="1"/>
  <c r="I15" i="17" s="1"/>
  <c r="I30" i="17" s="1"/>
  <c r="I8" i="17"/>
  <c r="I10" i="17" s="1"/>
  <c r="I14" i="17"/>
  <c r="I38" i="17"/>
  <c r="I12" i="17"/>
  <c r="B65" i="20"/>
  <c r="A64" i="20"/>
  <c r="I25" i="17"/>
  <c r="H21" i="17"/>
  <c r="H27" i="17" s="1"/>
  <c r="H57" i="17"/>
  <c r="H90" i="17" s="1"/>
  <c r="H71" i="17"/>
  <c r="H33" i="17"/>
  <c r="A65" i="20" l="1"/>
  <c r="B66" i="20"/>
  <c r="I56" i="17"/>
  <c r="I89" i="17" s="1"/>
  <c r="I19" i="17"/>
  <c r="I23" i="17"/>
  <c r="I26" i="17"/>
  <c r="I39" i="17"/>
  <c r="J36" i="17" s="1"/>
  <c r="J37" i="17" l="1"/>
  <c r="J15" i="17" s="1"/>
  <c r="J30" i="17" s="1"/>
  <c r="J38" i="17"/>
  <c r="J14" i="17"/>
  <c r="J8" i="17"/>
  <c r="J10" i="17" s="1"/>
  <c r="J12" i="17"/>
  <c r="B67" i="20"/>
  <c r="A66" i="20"/>
  <c r="I21" i="17"/>
  <c r="I57" i="17"/>
  <c r="I90" i="17" s="1"/>
  <c r="J25" i="17"/>
  <c r="I16" i="17"/>
  <c r="I27" i="17"/>
  <c r="I71" i="17"/>
  <c r="I33" i="17"/>
  <c r="B68" i="20" l="1"/>
  <c r="A67" i="20"/>
  <c r="J23" i="17"/>
  <c r="J26" i="17"/>
  <c r="J39" i="17"/>
  <c r="K36" i="17" s="1"/>
  <c r="J56" i="17"/>
  <c r="J89" i="17" s="1"/>
  <c r="J16" i="17"/>
  <c r="J19" i="17"/>
  <c r="K14" i="17" l="1"/>
  <c r="K25" i="17" s="1"/>
  <c r="K8" i="17"/>
  <c r="K10" i="17" s="1"/>
  <c r="K38" i="17"/>
  <c r="K37" i="17"/>
  <c r="K15" i="17" s="1"/>
  <c r="K30" i="17" s="1"/>
  <c r="K12" i="17"/>
  <c r="B69" i="20"/>
  <c r="A68" i="20"/>
  <c r="K39" i="17"/>
  <c r="L36" i="17" s="1"/>
  <c r="J57" i="17"/>
  <c r="J90" i="17" s="1"/>
  <c r="J21" i="17"/>
  <c r="J27" i="17" s="1"/>
  <c r="J33" i="17"/>
  <c r="J71" i="17"/>
  <c r="L8" i="17" l="1"/>
  <c r="L10" i="17" s="1"/>
  <c r="L37" i="17"/>
  <c r="L15" i="17" s="1"/>
  <c r="L30" i="17" s="1"/>
  <c r="L38" i="17"/>
  <c r="L14" i="17"/>
  <c r="L12" i="17"/>
  <c r="A69" i="20"/>
  <c r="B70" i="20"/>
  <c r="K19" i="17"/>
  <c r="K56" i="17"/>
  <c r="K89" i="17" s="1"/>
  <c r="L39" i="17"/>
  <c r="M36" i="17" s="1"/>
  <c r="L25" i="17"/>
  <c r="L23" i="17"/>
  <c r="K23" i="17"/>
  <c r="K26" i="17"/>
  <c r="M8" i="17" l="1"/>
  <c r="M10" i="17" s="1"/>
  <c r="M38" i="17"/>
  <c r="M14" i="17"/>
  <c r="M12" i="17"/>
  <c r="M37" i="17"/>
  <c r="M15" i="17" s="1"/>
  <c r="M30" i="17" s="1"/>
  <c r="B71" i="20"/>
  <c r="A70" i="20"/>
  <c r="M25" i="17"/>
  <c r="M23" i="17"/>
  <c r="K71" i="17"/>
  <c r="K33" i="17"/>
  <c r="K57" i="17"/>
  <c r="K90" i="17" s="1"/>
  <c r="K21" i="17"/>
  <c r="K27" i="17" s="1"/>
  <c r="L26" i="17"/>
  <c r="K16" i="17"/>
  <c r="L56" i="17"/>
  <c r="L89" i="17" s="1"/>
  <c r="L19" i="17"/>
  <c r="L16" i="17"/>
  <c r="M39" i="17" l="1"/>
  <c r="N36" i="17" s="1"/>
  <c r="B72" i="20"/>
  <c r="A71" i="20"/>
  <c r="M56" i="17"/>
  <c r="M89" i="17" s="1"/>
  <c r="M19" i="17"/>
  <c r="M26" i="17"/>
  <c r="L71" i="17"/>
  <c r="L33" i="17"/>
  <c r="L57" i="17"/>
  <c r="L90" i="17" s="1"/>
  <c r="L21" i="17"/>
  <c r="L27" i="17" s="1"/>
  <c r="N38" i="17" l="1"/>
  <c r="N39" i="17" s="1"/>
  <c r="O36" i="17" s="1"/>
  <c r="N8" i="17"/>
  <c r="N10" i="17" s="1"/>
  <c r="N12" i="17"/>
  <c r="N23" i="17" s="1"/>
  <c r="N37" i="17"/>
  <c r="N15" i="17" s="1"/>
  <c r="N30" i="17" s="1"/>
  <c r="N14" i="17"/>
  <c r="N25" i="17" s="1"/>
  <c r="B73" i="20"/>
  <c r="A73" i="20" s="1"/>
  <c r="A72" i="20"/>
  <c r="M33" i="17"/>
  <c r="M71" i="17"/>
  <c r="N26" i="17"/>
  <c r="N19" i="17"/>
  <c r="N56" i="17"/>
  <c r="N89" i="17" s="1"/>
  <c r="M57" i="17"/>
  <c r="M90" i="17" s="1"/>
  <c r="M21" i="17"/>
  <c r="M27" i="17" s="1"/>
  <c r="M16" i="17"/>
  <c r="O12" i="17" l="1"/>
  <c r="O23" i="17" s="1"/>
  <c r="O14" i="17"/>
  <c r="O25" i="17" s="1"/>
  <c r="O38" i="17"/>
  <c r="O37" i="17"/>
  <c r="O15" i="17" s="1"/>
  <c r="O30" i="17" s="1"/>
  <c r="O8" i="17"/>
  <c r="O10" i="17" s="1"/>
  <c r="N16" i="17"/>
  <c r="O26" i="17"/>
  <c r="N71" i="17"/>
  <c r="N33" i="17"/>
  <c r="O39" i="17"/>
  <c r="P36" i="17" s="1"/>
  <c r="N57" i="17"/>
  <c r="N90" i="17" s="1"/>
  <c r="N21" i="17"/>
  <c r="N27" i="17" s="1"/>
  <c r="O56" i="17"/>
  <c r="O89" i="17" s="1"/>
  <c r="P12" i="17" l="1"/>
  <c r="P37" i="17"/>
  <c r="P15" i="17" s="1"/>
  <c r="P30" i="17" s="1"/>
  <c r="P14" i="17"/>
  <c r="P8" i="17"/>
  <c r="P10" i="17" s="1"/>
  <c r="P38" i="17"/>
  <c r="P39" i="17" s="1"/>
  <c r="Q36" i="17" s="1"/>
  <c r="O19" i="17"/>
  <c r="P23" i="17"/>
  <c r="P25" i="17"/>
  <c r="O71" i="17"/>
  <c r="O33" i="17"/>
  <c r="O21" i="17"/>
  <c r="O27" i="17" s="1"/>
  <c r="O57" i="17"/>
  <c r="O90" i="17" s="1"/>
  <c r="O16" i="17"/>
  <c r="Q8" i="17" l="1"/>
  <c r="Q10" i="17" s="1"/>
  <c r="Q12" i="17"/>
  <c r="Q37" i="17"/>
  <c r="Q15" i="17" s="1"/>
  <c r="Q30" i="17" s="1"/>
  <c r="Q14" i="17"/>
  <c r="Q25" i="17" s="1"/>
  <c r="Q38" i="17"/>
  <c r="Q23" i="17"/>
  <c r="P56" i="17"/>
  <c r="P89" i="17" s="1"/>
  <c r="P19" i="17"/>
  <c r="P16" i="17"/>
  <c r="P26" i="17"/>
  <c r="Q39" i="17" l="1"/>
  <c r="R36" i="17" s="1"/>
  <c r="Q56" i="17"/>
  <c r="Q89" i="17" s="1"/>
  <c r="Q19" i="17"/>
  <c r="P71" i="17"/>
  <c r="P33" i="17"/>
  <c r="P21" i="17"/>
  <c r="P27" i="17" s="1"/>
  <c r="P57" i="17"/>
  <c r="P90" i="17" s="1"/>
  <c r="Q26" i="17"/>
  <c r="R12" i="17" l="1"/>
  <c r="R23" i="17" s="1"/>
  <c r="R37" i="17"/>
  <c r="R15" i="17" s="1"/>
  <c r="R30" i="17" s="1"/>
  <c r="R14" i="17"/>
  <c r="R25" i="17" s="1"/>
  <c r="R8" i="17"/>
  <c r="R10" i="17" s="1"/>
  <c r="R38" i="17"/>
  <c r="R39" i="17" s="1"/>
  <c r="S36" i="17" s="1"/>
  <c r="R19" i="17"/>
  <c r="Q71" i="17"/>
  <c r="Q33" i="17"/>
  <c r="Q21" i="17"/>
  <c r="Q27" i="17" s="1"/>
  <c r="Q57" i="17"/>
  <c r="Q90" i="17" s="1"/>
  <c r="R26" i="17"/>
  <c r="Q16" i="17"/>
  <c r="S12" i="17" l="1"/>
  <c r="S14" i="17"/>
  <c r="S37" i="17"/>
  <c r="S15" i="17" s="1"/>
  <c r="S30" i="17" s="1"/>
  <c r="S8" i="17"/>
  <c r="S10" i="17" s="1"/>
  <c r="S38" i="17"/>
  <c r="R56" i="17"/>
  <c r="R89" i="17" s="1"/>
  <c r="R57" i="17"/>
  <c r="R90" i="17" s="1"/>
  <c r="R21" i="17"/>
  <c r="R33" i="17"/>
  <c r="R71" i="17"/>
  <c r="R27" i="17"/>
  <c r="S25" i="17"/>
  <c r="S23" i="17"/>
  <c r="R16" i="17"/>
  <c r="S39" i="17" l="1"/>
  <c r="T36" i="17" s="1"/>
  <c r="S19" i="17"/>
  <c r="S56" i="17"/>
  <c r="S89" i="17" s="1"/>
  <c r="S26" i="17"/>
  <c r="T12" i="17" l="1"/>
  <c r="T23" i="17" s="1"/>
  <c r="T8" i="17"/>
  <c r="T10" i="17" s="1"/>
  <c r="T37" i="17"/>
  <c r="T15" i="17" s="1"/>
  <c r="T30" i="17" s="1"/>
  <c r="T14" i="17"/>
  <c r="T25" i="17" s="1"/>
  <c r="T38" i="17"/>
  <c r="T39" i="17"/>
  <c r="U36" i="17" s="1"/>
  <c r="S57" i="17"/>
  <c r="S90" i="17" s="1"/>
  <c r="S21" i="17"/>
  <c r="S27" i="17" s="1"/>
  <c r="S16" i="17"/>
  <c r="S71" i="17"/>
  <c r="S33" i="17"/>
  <c r="T26" i="17"/>
  <c r="T56" i="17"/>
  <c r="T89" i="17" s="1"/>
  <c r="U37" i="17" l="1"/>
  <c r="U15" i="17" s="1"/>
  <c r="U30" i="17" s="1"/>
  <c r="U14" i="17"/>
  <c r="U25" i="17" s="1"/>
  <c r="U8" i="17"/>
  <c r="U10" i="17" s="1"/>
  <c r="U38" i="17"/>
  <c r="U12" i="17"/>
  <c r="U23" i="17" s="1"/>
  <c r="T19" i="17"/>
  <c r="U26" i="17"/>
  <c r="T71" i="17"/>
  <c r="T33" i="17"/>
  <c r="U39" i="17"/>
  <c r="V36" i="17" s="1"/>
  <c r="T57" i="17"/>
  <c r="T90" i="17" s="1"/>
  <c r="T21" i="17"/>
  <c r="T27" i="17" s="1"/>
  <c r="T16" i="17"/>
  <c r="V37" i="17" l="1"/>
  <c r="V15" i="17" s="1"/>
  <c r="V30" i="17" s="1"/>
  <c r="V14" i="17"/>
  <c r="V38" i="17"/>
  <c r="V12" i="17"/>
  <c r="V8" i="17"/>
  <c r="V10" i="17" s="1"/>
  <c r="U56" i="17"/>
  <c r="U89" i="17" s="1"/>
  <c r="U19" i="17"/>
  <c r="U57" i="17"/>
  <c r="U90" i="17" s="1"/>
  <c r="U21" i="17"/>
  <c r="U27" i="17" s="1"/>
  <c r="V23" i="17"/>
  <c r="V39" i="17"/>
  <c r="W36" i="17" s="1"/>
  <c r="V25" i="17"/>
  <c r="U16" i="17"/>
  <c r="U71" i="17"/>
  <c r="U33" i="17"/>
  <c r="W14" i="17" l="1"/>
  <c r="W25" i="17" s="1"/>
  <c r="W8" i="17"/>
  <c r="W10" i="17" s="1"/>
  <c r="W37" i="17"/>
  <c r="W15" i="17" s="1"/>
  <c r="W30" i="17" s="1"/>
  <c r="W38" i="17"/>
  <c r="W12" i="17"/>
  <c r="V19" i="17"/>
  <c r="V56" i="17"/>
  <c r="V89" i="17" s="1"/>
  <c r="V26" i="17"/>
  <c r="W23" i="17"/>
  <c r="W39" i="17" l="1"/>
  <c r="X36" i="17" s="1"/>
  <c r="V33" i="17"/>
  <c r="V71" i="17"/>
  <c r="V21" i="17"/>
  <c r="V57" i="17"/>
  <c r="V90" i="17" s="1"/>
  <c r="W56" i="17"/>
  <c r="W89" i="17" s="1"/>
  <c r="W19" i="17"/>
  <c r="W26" i="17"/>
  <c r="V27" i="17"/>
  <c r="V16" i="17"/>
  <c r="X8" i="17" l="1"/>
  <c r="X10" i="17" s="1"/>
  <c r="X12" i="17"/>
  <c r="X23" i="17" s="1"/>
  <c r="X38" i="17"/>
  <c r="X37" i="17"/>
  <c r="X15" i="17" s="1"/>
  <c r="X30" i="17" s="1"/>
  <c r="X14" i="17"/>
  <c r="X25" i="17" s="1"/>
  <c r="W21" i="17"/>
  <c r="W57" i="17"/>
  <c r="W90" i="17" s="1"/>
  <c r="W27" i="17"/>
  <c r="X26" i="17"/>
  <c r="W71" i="17"/>
  <c r="W33" i="17"/>
  <c r="W16" i="17"/>
  <c r="X56" i="17"/>
  <c r="X89" i="17" s="1"/>
  <c r="X19" i="17"/>
  <c r="X16" i="17" l="1"/>
  <c r="X39" i="17"/>
  <c r="Y36" i="17" s="1"/>
  <c r="X21" i="17"/>
  <c r="X27" i="17" s="1"/>
  <c r="X57" i="17"/>
  <c r="X90" i="17" s="1"/>
  <c r="X71" i="17"/>
  <c r="X33" i="17"/>
  <c r="Y8" i="17" l="1"/>
  <c r="Y10" i="17" s="1"/>
  <c r="Y38" i="17"/>
  <c r="Y12" i="17"/>
  <c r="Y37" i="17"/>
  <c r="Y15" i="17" s="1"/>
  <c r="Y30" i="17" s="1"/>
  <c r="Y14" i="17"/>
  <c r="Y25" i="17" s="1"/>
  <c r="AB25" i="17" s="1"/>
  <c r="Y23" i="17"/>
  <c r="AB23" i="17" s="1"/>
  <c r="Y56" i="17"/>
  <c r="Y89" i="17" s="1"/>
  <c r="Y19" i="17"/>
  <c r="Y26" i="17"/>
  <c r="AB26" i="17" s="1"/>
  <c r="Y39" i="17" l="1"/>
  <c r="Y21" i="17"/>
  <c r="AB21" i="17" s="1"/>
  <c r="Y57" i="17"/>
  <c r="Y90" i="17" s="1"/>
  <c r="Y16" i="17"/>
  <c r="Y27" i="17"/>
  <c r="AB19" i="17"/>
  <c r="AB27" i="17" s="1"/>
  <c r="F54" i="17"/>
  <c r="F58" i="17" s="1"/>
  <c r="Y71" i="17"/>
  <c r="Y33" i="17"/>
  <c r="F65" i="17"/>
  <c r="F69" i="17" s="1"/>
  <c r="E48" i="17" l="1"/>
  <c r="F61" i="17"/>
  <c r="E49" i="17"/>
  <c r="F76" i="17" s="1"/>
  <c r="F80" i="17" s="1"/>
  <c r="F72" i="17"/>
  <c r="G64" i="17" s="1"/>
  <c r="G69" i="17" s="1"/>
  <c r="G72" i="17" l="1"/>
  <c r="H64" i="17" s="1"/>
  <c r="H69" i="17" s="1"/>
  <c r="F82" i="17"/>
  <c r="F93" i="17" s="1"/>
  <c r="E50" i="17"/>
  <c r="G53" i="17"/>
  <c r="G58" i="17" s="1"/>
  <c r="F87" i="17"/>
  <c r="H72" i="17" l="1"/>
  <c r="I64" i="17" s="1"/>
  <c r="I69" i="17" s="1"/>
  <c r="F91" i="17"/>
  <c r="F83" i="17"/>
  <c r="I72" i="17" l="1"/>
  <c r="J64" i="17" s="1"/>
  <c r="J69" i="17" s="1"/>
  <c r="G75" i="17"/>
  <c r="G80" i="17" s="1"/>
  <c r="F94" i="17"/>
  <c r="G61" i="17"/>
  <c r="H53" i="17" l="1"/>
  <c r="H58" i="17" s="1"/>
  <c r="G91" i="17"/>
  <c r="G86" i="17"/>
  <c r="J72" i="17"/>
  <c r="K64" i="17" s="1"/>
  <c r="K69" i="17" s="1"/>
  <c r="K72" i="17" l="1"/>
  <c r="L64" i="17" s="1"/>
  <c r="L69" i="17" s="1"/>
  <c r="G82" i="17"/>
  <c r="G93" i="17" s="1"/>
  <c r="H61" i="17" l="1"/>
  <c r="G83" i="17"/>
  <c r="L72" i="17"/>
  <c r="M64" i="17" s="1"/>
  <c r="M69" i="17" s="1"/>
  <c r="M72" i="17" l="1"/>
  <c r="N64" i="17" s="1"/>
  <c r="N69" i="17" s="1"/>
  <c r="I53" i="17"/>
  <c r="I58" i="17" s="1"/>
  <c r="H75" i="17"/>
  <c r="H80" i="17" s="1"/>
  <c r="G94" i="17"/>
  <c r="H91" i="17" l="1"/>
  <c r="H86" i="17"/>
  <c r="I61" i="17"/>
  <c r="N72" i="17"/>
  <c r="O64" i="17" s="1"/>
  <c r="O69" i="17" s="1"/>
  <c r="O72" i="17" l="1"/>
  <c r="P64" i="17" s="1"/>
  <c r="P69" i="17" s="1"/>
  <c r="J53" i="17"/>
  <c r="J58" i="17" s="1"/>
  <c r="H82" i="17"/>
  <c r="H93" i="17" s="1"/>
  <c r="H83" i="17" l="1"/>
  <c r="P72" i="17"/>
  <c r="Q64" i="17" s="1"/>
  <c r="Q69" i="17" s="1"/>
  <c r="Q72" i="17" l="1"/>
  <c r="R64" i="17" s="1"/>
  <c r="R69" i="17" s="1"/>
  <c r="J61" i="17"/>
  <c r="I75" i="17"/>
  <c r="I80" i="17" s="1"/>
  <c r="H94" i="17"/>
  <c r="K53" i="17" l="1"/>
  <c r="K58" i="17" s="1"/>
  <c r="R72" i="17"/>
  <c r="S64" i="17" s="1"/>
  <c r="S69" i="17" s="1"/>
  <c r="I91" i="17"/>
  <c r="I86" i="17"/>
  <c r="I82" i="17" l="1"/>
  <c r="I93" i="17" s="1"/>
  <c r="S72" i="17"/>
  <c r="T64" i="17" s="1"/>
  <c r="T69" i="17" s="1"/>
  <c r="I83" i="17" l="1"/>
  <c r="J75" i="17" s="1"/>
  <c r="J80" i="17" s="1"/>
  <c r="T72" i="17"/>
  <c r="U64" i="17" s="1"/>
  <c r="U69" i="17" s="1"/>
  <c r="K61" i="17"/>
  <c r="I94" i="17" l="1"/>
  <c r="J91" i="17"/>
  <c r="J86" i="17"/>
  <c r="L53" i="17"/>
  <c r="L58" i="17" s="1"/>
  <c r="U72" i="17"/>
  <c r="V64" i="17" s="1"/>
  <c r="V69" i="17" s="1"/>
  <c r="V72" i="17" l="1"/>
  <c r="W64" i="17" s="1"/>
  <c r="W69" i="17" s="1"/>
  <c r="J82" i="17"/>
  <c r="J93" i="17" s="1"/>
  <c r="J83" i="17" l="1"/>
  <c r="K75" i="17" s="1"/>
  <c r="K80" i="17" s="1"/>
  <c r="L61" i="17"/>
  <c r="W72" i="17"/>
  <c r="X64" i="17" s="1"/>
  <c r="X69" i="17" s="1"/>
  <c r="J94" i="17" l="1"/>
  <c r="K91" i="17"/>
  <c r="K82" i="17"/>
  <c r="K93" i="17" s="1"/>
  <c r="K86" i="17"/>
  <c r="X72" i="17"/>
  <c r="Y64" i="17" s="1"/>
  <c r="Y69" i="17" s="1"/>
  <c r="M53" i="17"/>
  <c r="M58" i="17" s="1"/>
  <c r="Y72" i="17" l="1"/>
  <c r="M61" i="17"/>
  <c r="K83" i="17"/>
  <c r="N53" i="17" l="1"/>
  <c r="N58" i="17" s="1"/>
  <c r="L75" i="17"/>
  <c r="L80" i="17" s="1"/>
  <c r="K94" i="17"/>
  <c r="L91" i="17" l="1"/>
  <c r="L86" i="17"/>
  <c r="N61" i="17"/>
  <c r="L82" i="17" l="1"/>
  <c r="L93" i="17" s="1"/>
  <c r="O53" i="17"/>
  <c r="O58" i="17" s="1"/>
  <c r="L83" i="17" l="1"/>
  <c r="M75" i="17"/>
  <c r="M80" i="17" s="1"/>
  <c r="L94" i="17"/>
  <c r="O61" i="17"/>
  <c r="P53" i="17" l="1"/>
  <c r="P58" i="17" s="1"/>
  <c r="M91" i="17"/>
  <c r="M86" i="17"/>
  <c r="M82" i="17" l="1"/>
  <c r="M93" i="17" s="1"/>
  <c r="P61" i="17"/>
  <c r="M83" i="17" l="1"/>
  <c r="N75" i="17" s="1"/>
  <c r="N80" i="17" s="1"/>
  <c r="Q53" i="17"/>
  <c r="Q58" i="17" s="1"/>
  <c r="M94" i="17"/>
  <c r="N91" i="17" l="1"/>
  <c r="N82" i="17"/>
  <c r="N93" i="17" s="1"/>
  <c r="N86" i="17"/>
  <c r="Q61" i="17" l="1"/>
  <c r="N83" i="17"/>
  <c r="O75" i="17" l="1"/>
  <c r="O80" i="17" s="1"/>
  <c r="N94" i="17"/>
  <c r="R53" i="17"/>
  <c r="R58" i="17" s="1"/>
  <c r="O91" i="17" l="1"/>
  <c r="O86" i="17"/>
  <c r="R61" i="17"/>
  <c r="O82" i="17" l="1"/>
  <c r="O93" i="17" s="1"/>
  <c r="S53" i="17"/>
  <c r="S58" i="17" s="1"/>
  <c r="O83" i="17" l="1"/>
  <c r="P75" i="17" s="1"/>
  <c r="P80" i="17" s="1"/>
  <c r="P91" i="17" s="1"/>
  <c r="P86" i="17" l="1"/>
  <c r="O94" i="17"/>
  <c r="P82" i="17"/>
  <c r="P93" i="17" s="1"/>
  <c r="S61" i="17"/>
  <c r="P83" i="17" l="1"/>
  <c r="T53" i="17"/>
  <c r="T58" i="17" s="1"/>
  <c r="Q75" i="17" l="1"/>
  <c r="Q80" i="17" s="1"/>
  <c r="P94" i="17"/>
  <c r="Q86" i="17" l="1"/>
  <c r="T61" i="17"/>
  <c r="Q91" i="17" l="1"/>
  <c r="Q82" i="17"/>
  <c r="Q93" i="17" s="1"/>
  <c r="U53" i="17"/>
  <c r="U58" i="17" s="1"/>
  <c r="Q83" i="17" l="1"/>
  <c r="R75" i="17" l="1"/>
  <c r="R80" i="17" s="1"/>
  <c r="Q94" i="17"/>
  <c r="U61" i="17"/>
  <c r="R91" i="17" l="1"/>
  <c r="R86" i="17"/>
  <c r="V53" i="17"/>
  <c r="V58" i="17" s="1"/>
  <c r="R82" i="17" l="1"/>
  <c r="R93" i="17" s="1"/>
  <c r="R83" i="17" l="1"/>
  <c r="R94" i="17" s="1"/>
  <c r="V61" i="17"/>
  <c r="S75" i="17" l="1"/>
  <c r="S80" i="17" s="1"/>
  <c r="S86" i="17"/>
  <c r="S91" i="17"/>
  <c r="W53" i="17"/>
  <c r="W58" i="17" s="1"/>
  <c r="S82" i="17" l="1"/>
  <c r="S93" i="17" l="1"/>
  <c r="S83" i="17"/>
  <c r="W61" i="17"/>
  <c r="T75" i="17" l="1"/>
  <c r="T80" i="17" s="1"/>
  <c r="S94" i="17"/>
  <c r="X53" i="17"/>
  <c r="X58" i="17" s="1"/>
  <c r="T91" i="17" l="1"/>
  <c r="T86" i="17"/>
  <c r="T82" i="17"/>
  <c r="T93" i="17" s="1"/>
  <c r="X61" i="17"/>
  <c r="T83" i="17" l="1"/>
  <c r="Y53" i="17"/>
  <c r="Y58" i="17" s="1"/>
  <c r="U75" i="17" l="1"/>
  <c r="U80" i="17" s="1"/>
  <c r="T94" i="17"/>
  <c r="U91" i="17" l="1"/>
  <c r="U86" i="17"/>
  <c r="U82" i="17"/>
  <c r="U93" i="17" s="1"/>
  <c r="Y61" i="17"/>
  <c r="U83" i="17" l="1"/>
  <c r="V75" i="17" l="1"/>
  <c r="V80" i="17" s="1"/>
  <c r="U94" i="17"/>
  <c r="V86" i="17" l="1"/>
  <c r="V82" i="17"/>
  <c r="V93" i="17" s="1"/>
  <c r="V91" i="17" l="1"/>
  <c r="V83" i="17"/>
  <c r="W75" i="17" l="1"/>
  <c r="W80" i="17" s="1"/>
  <c r="V94" i="17"/>
  <c r="W86" i="17" l="1"/>
  <c r="W82" i="17"/>
  <c r="W93" i="17" s="1"/>
  <c r="W91" i="17" l="1"/>
  <c r="W83" i="17"/>
  <c r="X75" i="17" l="1"/>
  <c r="X80" i="17" s="1"/>
  <c r="W94" i="17"/>
  <c r="X86" i="17" l="1"/>
  <c r="X91" i="17" l="1"/>
  <c r="X82" i="17"/>
  <c r="X93" i="17" s="1"/>
  <c r="X83" i="17" l="1"/>
  <c r="X94" i="17" s="1"/>
  <c r="Y75" i="17" l="1"/>
  <c r="Y80" i="17" s="1"/>
  <c r="Y86" i="17" l="1"/>
  <c r="Y91" i="17"/>
  <c r="Y82" i="17"/>
  <c r="Q6" i="3"/>
  <c r="Q17" i="3"/>
  <c r="Q16" i="3"/>
  <c r="Q15" i="3"/>
  <c r="Q14" i="3"/>
  <c r="Q13" i="3"/>
  <c r="Q12" i="3"/>
  <c r="Q11" i="3"/>
  <c r="Q10" i="3"/>
  <c r="Q9" i="3"/>
  <c r="Q8" i="3"/>
  <c r="Q7" i="3"/>
  <c r="Q5" i="3"/>
  <c r="Q4" i="3"/>
  <c r="A4" i="3"/>
  <c r="A5" i="3" s="1"/>
  <c r="A6" i="3" s="1"/>
  <c r="A7" i="3" s="1"/>
  <c r="A8" i="3" s="1"/>
  <c r="A9" i="3" s="1"/>
  <c r="A10" i="3" s="1"/>
  <c r="A11" i="3" s="1"/>
  <c r="A12" i="3" s="1"/>
  <c r="A13" i="3" s="1"/>
  <c r="A14" i="3" s="1"/>
  <c r="A15" i="3" s="1"/>
  <c r="A16" i="3" s="1"/>
  <c r="A17" i="3" s="1"/>
  <c r="Q3" i="3"/>
  <c r="Y93" i="17" l="1"/>
  <c r="Y83" i="17"/>
  <c r="Y94"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Cale Maynard</author>
  </authors>
  <commentList>
    <comment ref="E5" authorId="0" shapeId="0" xr:uid="{272E91E9-C58E-487D-B73F-86D6E20B38F9}">
      <text>
        <r>
          <rPr>
            <b/>
            <sz val="9"/>
            <color indexed="81"/>
            <rFont val="Tahoma"/>
            <family val="2"/>
          </rPr>
          <t>initial recognition</t>
        </r>
        <r>
          <rPr>
            <sz val="9"/>
            <color indexed="81"/>
            <rFont val="Tahoma"/>
            <family val="2"/>
          </rPr>
          <t xml:space="preserve">
</t>
        </r>
      </text>
    </comment>
  </commentList>
</comments>
</file>

<file path=xl/sharedStrings.xml><?xml version="1.0" encoding="utf-8"?>
<sst xmlns="http://schemas.openxmlformats.org/spreadsheetml/2006/main" count="782" uniqueCount="542">
  <si>
    <t>Year</t>
  </si>
  <si>
    <t>Annual Projected Results –</t>
  </si>
  <si>
    <t>Long-Term Care ($000s)</t>
  </si>
  <si>
    <t>Earned Premium</t>
  </si>
  <si>
    <t>Incurred Claims</t>
  </si>
  <si>
    <t>Expenses</t>
  </si>
  <si>
    <t>Long-Term Disability ($000s)</t>
  </si>
  <si>
    <t xml:space="preserve">Osgoode Insurance Company offers long-term disability (LTD) and long-term care (LTC) coverage.  </t>
  </si>
  <si>
    <t xml:space="preserve">The LTC membership has been gradually shrinking in recent years, and the company has learned that the vendor software it uses to process LTC claims will no longer be supported as of July 1, 2024.  </t>
  </si>
  <si>
    <t>Osgoode Insurance Company will incur expenses in 2024 to obtain and implement replacement software.  Osgoode Insurance Company projects the following for its LTC and LTD lines of business:</t>
  </si>
  <si>
    <t>Question 1</t>
  </si>
  <si>
    <t>You are asked to calculate the PDR for Osgoode Insurance Company. Assume the following:</t>
  </si>
  <si>
    <r>
      <t>(i)</t>
    </r>
    <r>
      <rPr>
        <sz val="7"/>
        <color theme="1"/>
        <rFont val="Times New Roman"/>
        <family val="1"/>
      </rPr>
      <t xml:space="preserve">              </t>
    </r>
    <r>
      <rPr>
        <sz val="12"/>
        <color theme="1"/>
        <rFont val="Times New Roman"/>
        <family val="1"/>
      </rPr>
      <t>LTC and LTD are tested and reported separately</t>
    </r>
  </si>
  <si>
    <r>
      <t>(ii)</t>
    </r>
    <r>
      <rPr>
        <sz val="7"/>
        <color theme="1"/>
        <rFont val="Times New Roman"/>
        <family val="1"/>
      </rPr>
      <t xml:space="preserve">            </t>
    </r>
    <r>
      <rPr>
        <sz val="12"/>
        <color theme="1"/>
        <rFont val="Times New Roman"/>
        <family val="1"/>
      </rPr>
      <t>LTC and LTD are combined for testing and reporting purposes</t>
    </r>
  </si>
  <si>
    <t xml:space="preserve">Annual interest rate of 1.5% </t>
  </si>
  <si>
    <t>Cash flows for premium occur on January 1 of each year</t>
  </si>
  <si>
    <t>Cash flows for claims and expenses occur on July 1 of each year</t>
  </si>
  <si>
    <r>
      <t>(e)</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Calculate the PDR as of December 31, 2022 in the below scenarios.  Show your work.</t>
    </r>
  </si>
  <si>
    <t>You are determining long-term benefit reserves for your company and are given the following information regarding one of your members:</t>
  </si>
  <si>
    <t>Date Of Birth</t>
  </si>
  <si>
    <t>Member Disabled Since</t>
  </si>
  <si>
    <t>Monthly Benefit</t>
  </si>
  <si>
    <t>Annual Interest Rate</t>
  </si>
  <si>
    <t>Number Of Months In Elimination Period</t>
  </si>
  <si>
    <t>Benefit Ends At Age</t>
  </si>
  <si>
    <t>Benefit Payment Timing</t>
  </si>
  <si>
    <t>Middle Of The Month</t>
  </si>
  <si>
    <t>Continuance Table</t>
  </si>
  <si>
    <t>Claim Duration (Months)</t>
  </si>
  <si>
    <t>Age At Claim</t>
  </si>
  <si>
    <r>
      <t>·</t>
    </r>
    <r>
      <rPr>
        <sz val="7"/>
        <color theme="1"/>
        <rFont val="Times New Roman"/>
        <family val="1"/>
      </rPr>
      <t xml:space="preserve">       </t>
    </r>
    <r>
      <rPr>
        <sz val="12"/>
        <color theme="1"/>
        <rFont val="Times New Roman"/>
        <family val="1"/>
      </rPr>
      <t>June 30, 2022</t>
    </r>
  </si>
  <si>
    <r>
      <t>·</t>
    </r>
    <r>
      <rPr>
        <sz val="7"/>
        <color theme="1"/>
        <rFont val="Times New Roman"/>
        <family val="1"/>
      </rPr>
      <t xml:space="preserve">       </t>
    </r>
    <r>
      <rPr>
        <sz val="12"/>
        <color theme="1"/>
        <rFont val="Times New Roman"/>
        <family val="1"/>
      </rPr>
      <t>July 31, 2022</t>
    </r>
  </si>
  <si>
    <r>
      <t>·</t>
    </r>
    <r>
      <rPr>
        <sz val="7"/>
        <color theme="1"/>
        <rFont val="Times New Roman"/>
        <family val="1"/>
      </rPr>
      <t xml:space="preserve">       </t>
    </r>
    <r>
      <rPr>
        <sz val="12"/>
        <color theme="1"/>
        <rFont val="Times New Roman"/>
        <family val="1"/>
      </rPr>
      <t>August 31, 2022</t>
    </r>
  </si>
  <si>
    <t>Show your work.</t>
  </si>
  <si>
    <t>You discover that the member has been disabled since February 1, 2022.</t>
  </si>
  <si>
    <r>
      <t>(b)</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Calculate the tabular claims reserves for the member above as of</t>
    </r>
  </si>
  <si>
    <r>
      <t>(d)</t>
    </r>
    <r>
      <rPr>
        <sz val="7"/>
        <color theme="1"/>
        <rFont val="Times New Roman"/>
        <family val="1"/>
      </rPr>
      <t xml:space="preserve">             </t>
    </r>
    <r>
      <rPr>
        <sz val="12"/>
        <color theme="1"/>
        <rFont val="Times New Roman"/>
        <family val="1"/>
      </rPr>
      <t>(</t>
    </r>
    <r>
      <rPr>
        <i/>
        <sz val="12"/>
        <color theme="1"/>
        <rFont val="Times New Roman"/>
        <family val="1"/>
      </rPr>
      <t>1 point</t>
    </r>
    <r>
      <rPr>
        <sz val="12"/>
        <color theme="1"/>
        <rFont val="Times New Roman"/>
        <family val="1"/>
      </rPr>
      <t>)  Calculate the sufficiency or deficiency of the reserve for this member as of July 31, 2022. Show your work.</t>
    </r>
  </si>
  <si>
    <t>You are given the following pending factors:</t>
  </si>
  <si>
    <t>Durations</t>
  </si>
  <si>
    <t>Pending Factor</t>
  </si>
  <si>
    <t>1-4</t>
  </si>
  <si>
    <t>5-9</t>
  </si>
  <si>
    <r>
      <t>(e)</t>
    </r>
    <r>
      <rPr>
        <sz val="7"/>
        <color theme="1"/>
        <rFont val="Times New Roman"/>
        <family val="1"/>
      </rPr>
      <t xml:space="preserve">             </t>
    </r>
    <r>
      <rPr>
        <sz val="12"/>
        <color theme="1"/>
        <rFont val="Times New Roman"/>
        <family val="1"/>
      </rPr>
      <t>(</t>
    </r>
    <r>
      <rPr>
        <i/>
        <sz val="12"/>
        <color theme="1"/>
        <rFont val="Times New Roman"/>
        <family val="1"/>
      </rPr>
      <t>1 point</t>
    </r>
    <r>
      <rPr>
        <sz val="12"/>
        <color theme="1"/>
        <rFont val="Times New Roman"/>
        <family val="1"/>
      </rPr>
      <t>)  Calculate the pending reserve for this member as of July 31, 2022, assuming the claim is reported and unpaid on July 31, 2022. Show your work.</t>
    </r>
  </si>
  <si>
    <t>Question 3</t>
  </si>
  <si>
    <r>
      <t>(c)</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Calculate the IBNR reserve as of March 31, 2021 using the age-to-ultimate development method.  Show your work.</t>
    </r>
  </si>
  <si>
    <r>
      <t>(d)</t>
    </r>
    <r>
      <rPr>
        <sz val="7"/>
        <color theme="1"/>
        <rFont val="Times New Roman"/>
        <family val="1"/>
      </rPr>
      <t xml:space="preserve">             </t>
    </r>
    <r>
      <rPr>
        <sz val="12"/>
        <color theme="1"/>
        <rFont val="Times New Roman"/>
        <family val="1"/>
      </rPr>
      <t>(</t>
    </r>
    <r>
      <rPr>
        <i/>
        <sz val="12"/>
        <color theme="1"/>
        <rFont val="Times New Roman"/>
        <family val="1"/>
      </rPr>
      <t>1 point</t>
    </r>
    <r>
      <rPr>
        <sz val="12"/>
        <color theme="1"/>
        <rFont val="Times New Roman"/>
        <family val="1"/>
      </rPr>
      <t>)  Evaluate the reasonableness of the reserve from (c) using membership and premium data.  Show your work and justify your answer.</t>
    </r>
  </si>
  <si>
    <t>Question 4</t>
  </si>
  <si>
    <t>DENTAL CLAIMS PAID BY MONTH ($000s)</t>
  </si>
  <si>
    <t>Incurred Month &amp; Year</t>
  </si>
  <si>
    <t>Jan 2020</t>
  </si>
  <si>
    <t>Feb 2020</t>
  </si>
  <si>
    <t>Mar 2020</t>
  </si>
  <si>
    <t>Apr 2020</t>
  </si>
  <si>
    <t>May 2020</t>
  </si>
  <si>
    <t>Jun 2020</t>
  </si>
  <si>
    <t>Jul 2020</t>
  </si>
  <si>
    <t>Aug 2020</t>
  </si>
  <si>
    <t>Sep 2020</t>
  </si>
  <si>
    <t>Oct 2020</t>
  </si>
  <si>
    <t>Nov 2020</t>
  </si>
  <si>
    <t>Dec 2020</t>
  </si>
  <si>
    <t>Jan 2021</t>
  </si>
  <si>
    <t>Feb 2021</t>
  </si>
  <si>
    <t>Mar 2021</t>
  </si>
  <si>
    <t>Total</t>
  </si>
  <si>
    <t>Members</t>
  </si>
  <si>
    <t>Consider the following assumptions for a company:</t>
  </si>
  <si>
    <t>Target post-tax profit as a % of 150% of MCCSR</t>
  </si>
  <si>
    <t>Earned pre-tax annual return on capital</t>
  </si>
  <si>
    <t>Tax rate</t>
  </si>
  <si>
    <t>Earned premium on December 31, 2021</t>
  </si>
  <si>
    <t>Expected annual renewal rate increase (end of year)</t>
  </si>
  <si>
    <t>Expected annual lapse rate (end of year)</t>
  </si>
  <si>
    <t>MCCSR factor</t>
  </si>
  <si>
    <t>Current statistical fluctuation factor for MCCSR</t>
  </si>
  <si>
    <t>Discount rate</t>
  </si>
  <si>
    <t>Assume that all remaining policies lapse and all remaining capital is released at the end of the three-year projection period.</t>
  </si>
  <si>
    <r>
      <t>(d)</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  Calculate the expected EV rolled forward one year to December 31, 2022.  Show your work.</t>
    </r>
  </si>
  <si>
    <t>Question 5</t>
  </si>
  <si>
    <t>Kevin takes prescription drugs on the RAMQ formulary for a chronic condition with monthly costs totaling $150. In addition, you are given the following information:</t>
  </si>
  <si>
    <t>RAMQ Plan</t>
  </si>
  <si>
    <t>Deductible (per month)</t>
  </si>
  <si>
    <t>Coinsurance assumed by the insured</t>
  </si>
  <si>
    <t>Maximum amount assumed by the insured (per month)</t>
  </si>
  <si>
    <t xml:space="preserve">Premium per person (per year) </t>
  </si>
  <si>
    <t>ABC Drug Plan</t>
  </si>
  <si>
    <t>Deductible</t>
  </si>
  <si>
    <t xml:space="preserve">Maximum amount assumed by the insured per year </t>
  </si>
  <si>
    <t>$1 000</t>
  </si>
  <si>
    <t>Premium – Single (per month)</t>
  </si>
  <si>
    <t>Premium – Family (per month)</t>
  </si>
  <si>
    <t>Employee's contribution rate (% of premium)</t>
  </si>
  <si>
    <r>
      <t>(c)</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Recommend which scenario from part (b) Kevin and Ella should select in order to minimize the out-of-pocket cost. State any assumptions and show your work.</t>
    </r>
  </si>
  <si>
    <t>Question 6</t>
  </si>
  <si>
    <t>You are given the following information for Maria and her husband Leo:</t>
  </si>
  <si>
    <t>Maria</t>
  </si>
  <si>
    <t>Leo</t>
  </si>
  <si>
    <t>Does the employer offer a Supplemental Unemployment Benefit (SUB) Plan ?</t>
  </si>
  <si>
    <t>No</t>
  </si>
  <si>
    <t>Has Maria / Leo worked more than 600 hours in the last 52 weeks ?</t>
  </si>
  <si>
    <t>Yes</t>
  </si>
  <si>
    <t>Has Maria / Leo collected any EI benefits in the past ?</t>
  </si>
  <si>
    <t>Has Maria / Leo changed job in 2022 ?</t>
  </si>
  <si>
    <t>Annual salary for current job</t>
  </si>
  <si>
    <t>Assumptions:</t>
  </si>
  <si>
    <r>
      <t>·</t>
    </r>
    <r>
      <rPr>
        <sz val="7"/>
        <color theme="1"/>
        <rFont val="Times New Roman"/>
        <family val="1"/>
      </rPr>
      <t xml:space="preserve">       </t>
    </r>
    <r>
      <rPr>
        <sz val="12"/>
        <color theme="1"/>
        <rFont val="Times New Roman"/>
        <family val="1"/>
      </rPr>
      <t>Maria will not be on disability after giving birth and her newborn baby is healthy</t>
    </r>
  </si>
  <si>
    <r>
      <t>·</t>
    </r>
    <r>
      <rPr>
        <sz val="7"/>
        <color theme="1"/>
        <rFont val="Times New Roman"/>
        <family val="1"/>
      </rPr>
      <t xml:space="preserve">       </t>
    </r>
    <r>
      <rPr>
        <sz val="12"/>
        <color theme="1"/>
        <rFont val="Times New Roman"/>
        <family val="1"/>
      </rPr>
      <t>In 2023, the maximum yearly insurable earnings are $61,600</t>
    </r>
  </si>
  <si>
    <r>
      <t>·</t>
    </r>
    <r>
      <rPr>
        <sz val="7"/>
        <color theme="1"/>
        <rFont val="Times New Roman"/>
        <family val="1"/>
      </rPr>
      <t xml:space="preserve">       </t>
    </r>
    <r>
      <rPr>
        <sz val="12"/>
        <color theme="1"/>
        <rFont val="Times New Roman"/>
        <family val="1"/>
      </rPr>
      <t>At least one of Maria or Leo must always be off work during the first 52 weeks of the leave.</t>
    </r>
  </si>
  <si>
    <t>The Excel spreadsheet also provides the EI Program characteristics and 2022 weekly salary for both Maria and Leo.</t>
  </si>
  <si>
    <r>
      <t>(e)</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  Calculate the maximum pre-tax replacement ratio that Maria and Leo can receive during the first 52 weeks of the leave.  State any assumptions and show your work.</t>
    </r>
  </si>
  <si>
    <t>EI Program Characteristics</t>
  </si>
  <si>
    <t>Weekly Salary in 2022</t>
  </si>
  <si>
    <t>Province / Territory</t>
  </si>
  <si>
    <t>Economic Region Code</t>
  </si>
  <si>
    <t xml:space="preserve">Economic Region Name </t>
  </si>
  <si>
    <t>Unemployment Rate</t>
  </si>
  <si>
    <t>Number of Best Weeks Required for Benefit Calculation</t>
  </si>
  <si>
    <t>Quebec</t>
  </si>
  <si>
    <t xml:space="preserve">Gaspésie-Îles-de-la-Madeleine </t>
  </si>
  <si>
    <t>Week 1</t>
  </si>
  <si>
    <t xml:space="preserve">Quebec </t>
  </si>
  <si>
    <t>Week 2</t>
  </si>
  <si>
    <t xml:space="preserve">Trois-Rivières </t>
  </si>
  <si>
    <t>Week 3</t>
  </si>
  <si>
    <t xml:space="preserve">South Central Quebec </t>
  </si>
  <si>
    <t>Week 4</t>
  </si>
  <si>
    <t xml:space="preserve">Sherbrooke </t>
  </si>
  <si>
    <t>Week 5</t>
  </si>
  <si>
    <t xml:space="preserve">Montérégie </t>
  </si>
  <si>
    <t>Week 6</t>
  </si>
  <si>
    <t xml:space="preserve">Montreal </t>
  </si>
  <si>
    <t>Week 7</t>
  </si>
  <si>
    <t xml:space="preserve">Central Quebec </t>
  </si>
  <si>
    <t>Week 8</t>
  </si>
  <si>
    <t xml:space="preserve">North Western Quebec </t>
  </si>
  <si>
    <t>Week 9</t>
  </si>
  <si>
    <t xml:space="preserve">Lower Saint Lawrence and North Shore </t>
  </si>
  <si>
    <t>Week 10</t>
  </si>
  <si>
    <t xml:space="preserve">Hull </t>
  </si>
  <si>
    <t>Week 11</t>
  </si>
  <si>
    <t xml:space="preserve">Chicoutimi-Jonquière </t>
  </si>
  <si>
    <t>Week 12</t>
  </si>
  <si>
    <t>Ontario</t>
  </si>
  <si>
    <t xml:space="preserve">Ottawa </t>
  </si>
  <si>
    <t>Week 13</t>
  </si>
  <si>
    <t xml:space="preserve">Eastern Ontario </t>
  </si>
  <si>
    <t>Week 14</t>
  </si>
  <si>
    <t xml:space="preserve">Kingston </t>
  </si>
  <si>
    <t>Week 15</t>
  </si>
  <si>
    <t xml:space="preserve">Central Ontario </t>
  </si>
  <si>
    <t>Week 16</t>
  </si>
  <si>
    <t xml:space="preserve">Oshawa </t>
  </si>
  <si>
    <t>Week 17</t>
  </si>
  <si>
    <t>Toronto</t>
  </si>
  <si>
    <t>Week 18</t>
  </si>
  <si>
    <t xml:space="preserve">Hamilton </t>
  </si>
  <si>
    <t>Week 19</t>
  </si>
  <si>
    <t xml:space="preserve">St. Catharines </t>
  </si>
  <si>
    <t>Week 20</t>
  </si>
  <si>
    <t xml:space="preserve">London </t>
  </si>
  <si>
    <t>Week 21</t>
  </si>
  <si>
    <t xml:space="preserve">Niagara </t>
  </si>
  <si>
    <t>Week 22</t>
  </si>
  <si>
    <t xml:space="preserve">Windsor </t>
  </si>
  <si>
    <t>Week 23</t>
  </si>
  <si>
    <t xml:space="preserve">Kitchener </t>
  </si>
  <si>
    <t>Week 24</t>
  </si>
  <si>
    <t xml:space="preserve">Huron </t>
  </si>
  <si>
    <t>Week 25</t>
  </si>
  <si>
    <t xml:space="preserve">South Central Ontario </t>
  </si>
  <si>
    <t>Week 26</t>
  </si>
  <si>
    <t xml:space="preserve">Sudbury </t>
  </si>
  <si>
    <t>Week 27</t>
  </si>
  <si>
    <t xml:space="preserve">Thunder Bay </t>
  </si>
  <si>
    <t>Week 28</t>
  </si>
  <si>
    <t xml:space="preserve">Northern Ontario </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</si>
  <si>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</si>
  <si>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</si>
  <si>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</si>
  <si>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</si>
  <si>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</si>
  <si>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</si>
  <si>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</si>
  <si>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</si>
  <si>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</si>
  <si>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</si>
  <si>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</si>
  <si>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</si>
  <si>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</si>
  <si>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</si>
  <si>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</si>
  <si>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</si>
  <si>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</si>
  <si>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</si>
  <si>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</si>
  <si>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</si>
  <si>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</si>
  <si>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</si>
  <si>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</si>
  <si>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</si>
  <si>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 xml:space="preserve">XYZ is planning to launch a renewable 10-year term individual life insurance product in 2023. </t>
  </si>
  <si>
    <t>The Excel spreadsheet provides the expected cash flows and assumptions for the base scenario.</t>
  </si>
  <si>
    <r>
      <t>(i)</t>
    </r>
    <r>
      <rPr>
        <sz val="7"/>
        <color theme="1"/>
        <rFont val="Times New Roman"/>
        <family val="1"/>
      </rPr>
      <t xml:space="preserve">              </t>
    </r>
    <r>
      <rPr>
        <sz val="12"/>
        <color theme="1"/>
        <rFont val="Times New Roman"/>
        <family val="1"/>
      </rPr>
      <t>(</t>
    </r>
    <r>
      <rPr>
        <i/>
        <sz val="12"/>
        <color theme="1"/>
        <rFont val="Times New Roman"/>
        <family val="1"/>
      </rPr>
      <t>1 point</t>
    </r>
    <r>
      <rPr>
        <sz val="12"/>
        <color theme="1"/>
        <rFont val="Times New Roman"/>
        <family val="1"/>
      </rPr>
      <t>)  Reconciliation of Acquisition Expense Amortization</t>
    </r>
  </si>
  <si>
    <r>
      <t>(ii)</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Statement of Profit or Loss</t>
    </r>
  </si>
  <si>
    <t>State any assumptions and show your work.</t>
  </si>
  <si>
    <t>Question 7</t>
  </si>
  <si>
    <r>
      <t>(b)</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  Create the following missing reporting sections in the Excel spreadsheet:</t>
    </r>
  </si>
  <si>
    <t>IFRS17 Renewable Term 10 Example Assumptions</t>
  </si>
  <si>
    <t>Sum Insured</t>
  </si>
  <si>
    <t>Policies Issued</t>
  </si>
  <si>
    <t>Premium Rate per 1000</t>
  </si>
  <si>
    <t>Policy Fee</t>
  </si>
  <si>
    <t>Commission</t>
  </si>
  <si>
    <t>Acquisition Expense Attributable</t>
  </si>
  <si>
    <t>Acquisition Expense Non-Attributable</t>
  </si>
  <si>
    <t>Maintenance Expense Attributable</t>
  </si>
  <si>
    <t>Maintenance Expense Non-Attributable</t>
  </si>
  <si>
    <t>Premium Tax</t>
  </si>
  <si>
    <t>Chargeback</t>
  </si>
  <si>
    <t>Investment Income Tax</t>
  </si>
  <si>
    <t>Discount Rate at Issue</t>
  </si>
  <si>
    <t>Asset Earned Rate</t>
  </si>
  <si>
    <t>Locked-in CSM Rate</t>
  </si>
  <si>
    <t>Lapse</t>
  </si>
  <si>
    <t>Mortality</t>
  </si>
  <si>
    <t>Mortality Deterioration</t>
  </si>
  <si>
    <t>Mortality Risk Adjustment</t>
  </si>
  <si>
    <t>Business issued at start of period.  Premiums, Commissions, and First Year Expenses incurred at start of period.  Claims and Renewal Expenses incurred at end of period</t>
  </si>
  <si>
    <t>Decrements occur at end of period</t>
  </si>
  <si>
    <t>Acquisition Expenses include FYC and Attributable Expense, accreted with CSM interest rate and amortized with CSM coverage units</t>
  </si>
  <si>
    <t>Risk Adjustment is 10% of expected claims</t>
  </si>
  <si>
    <t>CSM coverage units are based on coverages inforce at the start of the period, undiscounted</t>
  </si>
  <si>
    <t>Shock Maintenance Expense Attributable</t>
  </si>
  <si>
    <t>Shock Lapse</t>
  </si>
  <si>
    <t>IFRS17 Renewable Term 10 Example</t>
  </si>
  <si>
    <t>Actuals match Expected</t>
  </si>
  <si>
    <t>Expected Cashflows (Initial Recognition)</t>
  </si>
  <si>
    <t>BOY</t>
  </si>
  <si>
    <t>Premiums</t>
  </si>
  <si>
    <t>Acquisition Commission</t>
  </si>
  <si>
    <t>Renewal Commission</t>
  </si>
  <si>
    <t>Acquisition Expenses Attributable</t>
  </si>
  <si>
    <t>EOY</t>
  </si>
  <si>
    <t>Acquisition Expenses Non-Attributable</t>
  </si>
  <si>
    <t>Claims</t>
  </si>
  <si>
    <t>Total Net CFs</t>
  </si>
  <si>
    <t>Actual Cashflows</t>
  </si>
  <si>
    <t>PV profits</t>
  </si>
  <si>
    <t>Expected Risk Adjustment CFs (Initial Recognition)</t>
  </si>
  <si>
    <t>Actual Risk Adjustment CFs</t>
  </si>
  <si>
    <t>Coverage Units Reconciliation</t>
  </si>
  <si>
    <t>Opening</t>
  </si>
  <si>
    <t>Deaths</t>
  </si>
  <si>
    <t>Lapses</t>
  </si>
  <si>
    <t>Closing</t>
  </si>
  <si>
    <t>Liability on Initial Recognition</t>
  </si>
  <si>
    <t>PV Premiums</t>
  </si>
  <si>
    <t>PV Renewal Commission</t>
  </si>
  <si>
    <t>PV Maintenance Expense Attributable</t>
  </si>
  <si>
    <t>PV Claims</t>
  </si>
  <si>
    <t>PV Attributable Acquistion CFs</t>
  </si>
  <si>
    <t>PV Risk Adjustment CFs</t>
  </si>
  <si>
    <t>CSM at Initial Recognition</t>
  </si>
  <si>
    <t>Reconciliation of Best Estimate Liabilities (BEL)</t>
  </si>
  <si>
    <t>Changes Related to Future Services: New Business</t>
  </si>
  <si>
    <t>Change Related to Future Services:  Assumptions</t>
  </si>
  <si>
    <t>Expected Cash Inflows</t>
  </si>
  <si>
    <t>Expected Cash Outflows</t>
  </si>
  <si>
    <t>Insurance Finance Expense</t>
  </si>
  <si>
    <t>Changes Related to Current Services: Experience</t>
  </si>
  <si>
    <t>Changes Related to Current Services: Release</t>
  </si>
  <si>
    <t>Reconciliation of Risk Adjustment (RA)</t>
  </si>
  <si>
    <t>Reconciliation of Contractual Service Margin (CSM)</t>
  </si>
  <si>
    <t>Reconciliation of Total Contract Liability</t>
  </si>
  <si>
    <t>Eligibility criteria:</t>
  </si>
  <si>
    <t>85 points (age + years of service) at time of retirement</t>
  </si>
  <si>
    <t xml:space="preserve">Benefit: </t>
  </si>
  <si>
    <t>$2,000 per year of service, up to a maximum of 25 years of service</t>
  </si>
  <si>
    <t>The Excel spreadsheet provides assumptions approved by company XYZ management for its December 31, 2022 valuation.</t>
  </si>
  <si>
    <t>After calculating the Defined Benefit Obligation (DBO) and defined benefit cost, Company XYZ’s auditor has asked to review the results of the following three sample cases in more detail:</t>
  </si>
  <si>
    <t>Name</t>
  </si>
  <si>
    <t>Age at</t>
  </si>
  <si>
    <t>Years of service at</t>
  </si>
  <si>
    <t>Forest</t>
  </si>
  <si>
    <t>Priyanka</t>
  </si>
  <si>
    <t>Catherine</t>
  </si>
  <si>
    <r>
      <t>(a)</t>
    </r>
    <r>
      <rPr>
        <sz val="7"/>
        <color theme="1"/>
        <rFont val="Times New Roman"/>
        <family val="1"/>
      </rPr>
      <t xml:space="preserve">             </t>
    </r>
    <r>
      <rPr>
        <sz val="12"/>
        <color theme="1"/>
        <rFont val="Times New Roman"/>
        <family val="1"/>
      </rPr>
      <t>(</t>
    </r>
    <r>
      <rPr>
        <i/>
        <sz val="12"/>
        <color theme="1"/>
        <rFont val="Times New Roman"/>
        <family val="1"/>
      </rPr>
      <t>5 points</t>
    </r>
    <r>
      <rPr>
        <sz val="12"/>
        <color theme="1"/>
        <rFont val="Times New Roman"/>
        <family val="1"/>
      </rPr>
      <t>)  Calculate the following metrics for each of the sample employees:</t>
    </r>
  </si>
  <si>
    <r>
      <t>(i)</t>
    </r>
    <r>
      <rPr>
        <sz val="7"/>
        <color theme="1"/>
        <rFont val="Times New Roman"/>
        <family val="1"/>
      </rPr>
      <t xml:space="preserve">              </t>
    </r>
    <r>
      <rPr>
        <sz val="12"/>
        <color theme="1"/>
        <rFont val="Times New Roman"/>
        <family val="1"/>
      </rPr>
      <t>Present value of future benefits</t>
    </r>
  </si>
  <si>
    <r>
      <t>(ii)</t>
    </r>
    <r>
      <rPr>
        <sz val="7"/>
        <color theme="1"/>
        <rFont val="Times New Roman"/>
        <family val="1"/>
      </rPr>
      <t xml:space="preserve">            </t>
    </r>
    <r>
      <rPr>
        <sz val="12"/>
        <color theme="1"/>
        <rFont val="Times New Roman"/>
        <family val="1"/>
      </rPr>
      <t>DBO</t>
    </r>
  </si>
  <si>
    <r>
      <t>(iii)</t>
    </r>
    <r>
      <rPr>
        <sz val="7"/>
        <color theme="1"/>
        <rFont val="Times New Roman"/>
        <family val="1"/>
      </rPr>
      <t xml:space="preserve">          </t>
    </r>
    <r>
      <rPr>
        <sz val="12"/>
        <color theme="1"/>
        <rFont val="Times New Roman"/>
        <family val="1"/>
      </rPr>
      <t>Defined benefit cost for 2023</t>
    </r>
  </si>
  <si>
    <t xml:space="preserve">You are an actuary completing an annual accounting valuation as at December 31, 2022 for Company XYZ using International Accounting Standards (IAS) 19. </t>
  </si>
  <si>
    <t>Company XYZ offers an unfunded retirement allowance with the following provisions:</t>
  </si>
  <si>
    <t>Question 8</t>
  </si>
  <si>
    <t>December 31, 2023 disclosure using the aggregated results of the three sample cases. State any assumptions and show your work.</t>
  </si>
  <si>
    <t>In 2024, Company XYZ plans to report under FASB Accounting Standards Codification (ASC) 715 and will recognize the minimum amount required for the gain/loss that arose from 2023.</t>
  </si>
  <si>
    <r>
      <t>(b)</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xml:space="preserve">)  Construct a </t>
    </r>
    <r>
      <rPr>
        <i/>
        <sz val="12"/>
        <color theme="1"/>
        <rFont val="Times New Roman"/>
        <family val="1"/>
      </rPr>
      <t>Reconciliation of Defined Benefit Obligation</t>
    </r>
    <r>
      <rPr>
        <sz val="12"/>
        <color theme="1"/>
        <rFont val="Times New Roman"/>
        <family val="1"/>
      </rPr>
      <t xml:space="preserve"> for the</t>
    </r>
  </si>
  <si>
    <r>
      <t>(c)</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xml:space="preserve">)  Calculate the sample cases’ total gain/loss recognition for 2024.  </t>
    </r>
  </si>
  <si>
    <t xml:space="preserve">Due to complications with her work permit, Catherine had to resign from Company XYZ in the first quarter of 2023. </t>
  </si>
  <si>
    <t>The discount rate as at December 31, 2023 is anticipated to increase to 3.0%. All other assumptions will remain unchanged.</t>
  </si>
  <si>
    <t xml:space="preserve"> You have been asked by management how these changes would impact the year-end financial disclosures.</t>
  </si>
  <si>
    <t>Company XYZ December 31, 2022 Actuarial Assumptions</t>
  </si>
  <si>
    <t>Valuation Date:</t>
  </si>
  <si>
    <t>Discount Rate:</t>
  </si>
  <si>
    <t>Mortality Rate:</t>
  </si>
  <si>
    <t>Reflected in termination table</t>
  </si>
  <si>
    <t>Withdrawal Rate:</t>
  </si>
  <si>
    <t>Retirement Rate:</t>
  </si>
  <si>
    <t>100% at the end of the calendar year once employee reaches age 65</t>
  </si>
  <si>
    <t>Termination Table</t>
  </si>
  <si>
    <t>Termination rates for calendar year are based on age and service at the beginning of the period</t>
  </si>
  <si>
    <t>Service</t>
  </si>
  <si>
    <t>Age</t>
  </si>
  <si>
    <t>Question 9</t>
  </si>
  <si>
    <t>Meghan has retained the following quote with total gross annual premiums split by benefit and by province:</t>
  </si>
  <si>
    <t>Alberta employees</t>
  </si>
  <si>
    <t>Quebec employees</t>
  </si>
  <si>
    <t>Life</t>
  </si>
  <si>
    <t>LTD</t>
  </si>
  <si>
    <t>AD&amp;D</t>
  </si>
  <si>
    <t>Medical</t>
  </si>
  <si>
    <r>
      <t>(b)</t>
    </r>
    <r>
      <rPr>
        <sz val="7"/>
        <color theme="1"/>
        <rFont val="Times New Roman"/>
        <family val="1"/>
      </rPr>
      <t xml:space="preserve">             </t>
    </r>
    <r>
      <rPr>
        <sz val="12"/>
        <color theme="1"/>
        <rFont val="Times New Roman"/>
        <family val="1"/>
      </rPr>
      <t>(</t>
    </r>
    <r>
      <rPr>
        <i/>
        <sz val="12"/>
        <color theme="1"/>
        <rFont val="Times New Roman"/>
        <family val="1"/>
      </rPr>
      <t>1 point</t>
    </r>
    <r>
      <rPr>
        <sz val="12"/>
        <color theme="1"/>
        <rFont val="Times New Roman"/>
        <family val="1"/>
      </rPr>
      <t>)  Calculate the different taxes that Meg’s Eggs will have to pay to the Governments of Alberta and Quebec. State any assumptions and show your work.</t>
    </r>
  </si>
  <si>
    <t>Prior to making their decision regarding the merger, Royale Health has requested additional financial information on Pinewood.</t>
  </si>
  <si>
    <t>You are given the following additional information on the group life reserves held by Pinewood:</t>
  </si>
  <si>
    <t>December 31, Year 3 ($000s)</t>
  </si>
  <si>
    <t>December 31, Year 4 ($000s)</t>
  </si>
  <si>
    <t>Group paid-up insurance policies reserves</t>
  </si>
  <si>
    <t>Unearned Premium Reserves (UPR) for group term policies</t>
  </si>
  <si>
    <t>Unpaid claims reserves for group policies</t>
  </si>
  <si>
    <t>Experience Rating Refund (ERR) reserves for group policies</t>
  </si>
  <si>
    <t>Total Actuarial and Policy Liabilities</t>
  </si>
  <si>
    <r>
      <t>·</t>
    </r>
    <r>
      <rPr>
        <sz val="7"/>
        <color theme="1"/>
        <rFont val="Times New Roman"/>
        <family val="1"/>
      </rPr>
      <t xml:space="preserve">       </t>
    </r>
    <r>
      <rPr>
        <sz val="12"/>
        <color theme="1"/>
        <rFont val="Times New Roman"/>
        <family val="1"/>
      </rPr>
      <t>The moving average interest rate on Government of Canada bonds is 3%</t>
    </r>
  </si>
  <si>
    <r>
      <t>·</t>
    </r>
    <r>
      <rPr>
        <sz val="7"/>
        <color theme="1"/>
        <rFont val="Times New Roman"/>
        <family val="1"/>
      </rPr>
      <t xml:space="preserve">       </t>
    </r>
    <r>
      <rPr>
        <sz val="12"/>
        <color theme="1"/>
        <rFont val="Times New Roman"/>
        <family val="1"/>
      </rPr>
      <t>There is no amount reported to policyholders and no life investment loss carryforward</t>
    </r>
  </si>
  <si>
    <r>
      <t>(b)</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Calculate Pinewood’s life insurance investment tax income for Year 4. State any assumptions and show your work.</t>
    </r>
  </si>
  <si>
    <t>Question 10</t>
  </si>
  <si>
    <t>Exhibit 1 - Year 4 Annual Report</t>
  </si>
  <si>
    <t>Exhibit 1 - Year 4 Annual Report (continued)</t>
  </si>
  <si>
    <t>Pinewood Insurance Company</t>
  </si>
  <si>
    <t>Consolidated Statement of Operations</t>
  </si>
  <si>
    <t>Consolidated Balance Sheet</t>
  </si>
  <si>
    <t>(In thousands, except per share data)</t>
  </si>
  <si>
    <t>For the Years Ending December 31,</t>
  </si>
  <si>
    <t>(In thousands)</t>
  </si>
  <si>
    <t>Revenue</t>
  </si>
  <si>
    <t>Year 4</t>
  </si>
  <si>
    <t>Year 3</t>
  </si>
  <si>
    <t>Year 2</t>
  </si>
  <si>
    <t>Assets</t>
  </si>
  <si>
    <t>December 31, Year 4</t>
  </si>
  <si>
    <t>December 31, Year 3</t>
  </si>
  <si>
    <t>Premium Income</t>
  </si>
  <si>
    <t>Current Assets</t>
  </si>
  <si>
    <t xml:space="preserve">    Supplemental Medical</t>
  </si>
  <si>
    <t>Cash and cash equivalents</t>
  </si>
  <si>
    <t xml:space="preserve">    Group Life</t>
  </si>
  <si>
    <t>Premium Receivables</t>
  </si>
  <si>
    <t xml:space="preserve">    Disability</t>
  </si>
  <si>
    <t>Investments available-for-sale, at fair value</t>
  </si>
  <si>
    <t xml:space="preserve">    Ancillary Products</t>
  </si>
  <si>
    <t>Fixed maturity securities (amortized cost)</t>
  </si>
  <si>
    <t>Administrative fees Income</t>
  </si>
  <si>
    <t>Equity securities</t>
  </si>
  <si>
    <t>Other revenue</t>
  </si>
  <si>
    <t>Other invested assets, current</t>
  </si>
  <si>
    <t>Total operating revenue</t>
  </si>
  <si>
    <t>Other receivables</t>
  </si>
  <si>
    <t>Net investment income</t>
  </si>
  <si>
    <t>Income taxes receivable</t>
  </si>
  <si>
    <t>Net realized gains (losses) on investments</t>
  </si>
  <si>
    <t>Net due from subsidiaries</t>
  </si>
  <si>
    <t>Total Revenues</t>
  </si>
  <si>
    <t>Securities lending collateral</t>
  </si>
  <si>
    <t>[42]</t>
  </si>
  <si>
    <t>Deferred tax assets, net</t>
  </si>
  <si>
    <t>Other current assets</t>
  </si>
  <si>
    <t>Benefit expense</t>
  </si>
  <si>
    <t>Total Current Assets</t>
  </si>
  <si>
    <t>Long-term investments</t>
  </si>
  <si>
    <t>Fixed maturity securities</t>
  </si>
  <si>
    <t>Commissions</t>
  </si>
  <si>
    <t>Other invested assets, long-term</t>
  </si>
  <si>
    <t>General and administrative expense</t>
  </si>
  <si>
    <t>Property and equipment, net</t>
  </si>
  <si>
    <t>Premium Taxes</t>
  </si>
  <si>
    <t>Deferred tax assets, net, non-current</t>
  </si>
  <si>
    <t>Interest Expense</t>
  </si>
  <si>
    <t>Investment in subsidiaries</t>
  </si>
  <si>
    <t>Amortization of other intangible assets</t>
  </si>
  <si>
    <t>Other noncurrent assets</t>
  </si>
  <si>
    <t>Total Expenses</t>
  </si>
  <si>
    <t>Total Assets</t>
  </si>
  <si>
    <t>Income before income tax expense</t>
  </si>
  <si>
    <t>Income tax expense</t>
  </si>
  <si>
    <t>Liabilities and Shareholder's Equity</t>
  </si>
  <si>
    <t>Liabilities</t>
  </si>
  <si>
    <t>Net Income</t>
  </si>
  <si>
    <t>Actuarial and Policy Liabilities</t>
  </si>
  <si>
    <t>Amounts on deposit</t>
  </si>
  <si>
    <t>Net income per share</t>
  </si>
  <si>
    <t>Deferred Gains</t>
  </si>
  <si>
    <t>Basic</t>
  </si>
  <si>
    <t>Long-term debt</t>
  </si>
  <si>
    <t>Diluted</t>
  </si>
  <si>
    <t>Other Liabilities</t>
  </si>
  <si>
    <t>Total Liabilities</t>
  </si>
  <si>
    <t>Average Exchange Rates*</t>
  </si>
  <si>
    <t>U.S. dollars</t>
  </si>
  <si>
    <t>Shareholder's Equity</t>
  </si>
  <si>
    <t>Euro</t>
  </si>
  <si>
    <t>Preferred stock</t>
  </si>
  <si>
    <t>* e.g., on 12/31/Year 2, $1 Can = $0.80 US</t>
  </si>
  <si>
    <t>Common stock</t>
  </si>
  <si>
    <t>Additional paid-in capital</t>
  </si>
  <si>
    <t>Retained earnings</t>
  </si>
  <si>
    <t>Accumulated Income</t>
  </si>
  <si>
    <t>Total Shareholder's Equity</t>
  </si>
  <si>
    <t>Total Liabilities and Owner's Equity</t>
  </si>
  <si>
    <t>{42}</t>
  </si>
  <si>
    <t>Exhibit 3 below is from the case study:</t>
  </si>
  <si>
    <t>You are provided with the following information on historical CPP contributions:</t>
  </si>
  <si>
    <t>Year’s Basic Exemption (YBE)</t>
  </si>
  <si>
    <t>Year's Maximum Pensionable Earnings (YMPE)</t>
  </si>
  <si>
    <t>Overall Contribution Rate to CPP</t>
  </si>
  <si>
    <r>
      <t>·</t>
    </r>
    <r>
      <rPr>
        <sz val="7"/>
        <color theme="1"/>
        <rFont val="Times New Roman"/>
        <family val="1"/>
      </rPr>
      <t xml:space="preserve">       </t>
    </r>
    <r>
      <rPr>
        <sz val="12"/>
        <color theme="1"/>
        <rFont val="Times New Roman"/>
        <family val="1"/>
      </rPr>
      <t xml:space="preserve">No annual change in Another Day employee demographics and salaries </t>
    </r>
  </si>
  <si>
    <r>
      <t>·</t>
    </r>
    <r>
      <rPr>
        <sz val="7"/>
        <color theme="1"/>
        <rFont val="Times New Roman"/>
        <family val="1"/>
      </rPr>
      <t xml:space="preserve">       </t>
    </r>
    <r>
      <rPr>
        <sz val="12"/>
        <color theme="1"/>
        <rFont val="Times New Roman"/>
        <family val="1"/>
      </rPr>
      <t>No employees in Quebec</t>
    </r>
  </si>
  <si>
    <r>
      <t>·</t>
    </r>
    <r>
      <rPr>
        <sz val="7"/>
        <color theme="1"/>
        <rFont val="Times New Roman"/>
        <family val="1"/>
      </rPr>
      <t xml:space="preserve">       </t>
    </r>
    <r>
      <rPr>
        <sz val="12"/>
        <color theme="1"/>
        <rFont val="Times New Roman"/>
        <family val="1"/>
      </rPr>
      <t>The YMPE will be increased by 5% annually starting from 2022 and thereafter</t>
    </r>
  </si>
  <si>
    <r>
      <t>(c)</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xml:space="preserve">)  Calculate the difference in Another Day’s CPP contributions for its current active employees between year 2018 before CPP enhancements and 2025 after changes are fully implemented. </t>
    </r>
  </si>
  <si>
    <t>Question 11</t>
  </si>
  <si>
    <t>You are given the following information on Ella and John, two employees of Another Day, who applied for CPP disability benefits:</t>
  </si>
  <si>
    <t>Ella</t>
  </si>
  <si>
    <t>John</t>
  </si>
  <si>
    <t>Hire date</t>
  </si>
  <si>
    <r>
      <t>February 1</t>
    </r>
    <r>
      <rPr>
        <vertAlign val="superscript"/>
        <sz val="12"/>
        <color rgb="FF000000"/>
        <rFont val="Times New Roman"/>
        <family val="1"/>
      </rPr>
      <t>st</t>
    </r>
    <r>
      <rPr>
        <sz val="12"/>
        <color rgb="FF000000"/>
        <rFont val="Times New Roman"/>
        <family val="1"/>
      </rPr>
      <t>, 2020</t>
    </r>
  </si>
  <si>
    <t>Disability date</t>
  </si>
  <si>
    <r>
      <t>July 1</t>
    </r>
    <r>
      <rPr>
        <vertAlign val="superscript"/>
        <sz val="12"/>
        <color rgb="FF000000"/>
        <rFont val="Times New Roman"/>
        <family val="1"/>
      </rPr>
      <t>st</t>
    </r>
    <r>
      <rPr>
        <sz val="12"/>
        <color rgb="FF000000"/>
        <rFont val="Times New Roman"/>
        <family val="1"/>
      </rPr>
      <t>, 2022</t>
    </r>
  </si>
  <si>
    <t>Family Status</t>
  </si>
  <si>
    <t>Single</t>
  </si>
  <si>
    <t>CPP application status</t>
  </si>
  <si>
    <t>Rejected</t>
  </si>
  <si>
    <t>Approved</t>
  </si>
  <si>
    <r>
      <t>·</t>
    </r>
    <r>
      <rPr>
        <sz val="7"/>
        <color theme="1"/>
        <rFont val="Times New Roman"/>
        <family val="1"/>
      </rPr>
      <t xml:space="preserve">       </t>
    </r>
    <r>
      <rPr>
        <sz val="12"/>
        <color theme="1"/>
        <rFont val="Times New Roman"/>
        <family val="1"/>
      </rPr>
      <t>Ella was not employed and did not have any CPP contributions prior to joining Another Day</t>
    </r>
  </si>
  <si>
    <r>
      <t>·</t>
    </r>
    <r>
      <rPr>
        <sz val="7"/>
        <color theme="1"/>
        <rFont val="Times New Roman"/>
        <family val="1"/>
      </rPr>
      <t xml:space="preserve">       </t>
    </r>
    <r>
      <rPr>
        <sz val="12"/>
        <color theme="1"/>
        <rFont val="Times New Roman"/>
        <family val="1"/>
      </rPr>
      <t>John was employed by another company prior to joining Another Day</t>
    </r>
  </si>
  <si>
    <t>The Excel spreadsheet provides the historical salaries for John and Ella.</t>
  </si>
  <si>
    <t>The maximum CPP disability benefit for 2022 is the following:</t>
  </si>
  <si>
    <t>Flat amount</t>
  </si>
  <si>
    <t>Maximum Earnings-related portion</t>
  </si>
  <si>
    <t>Maximum Total</t>
  </si>
  <si>
    <t>Maximum CPP disability benefit</t>
  </si>
  <si>
    <r>
      <t>(d)</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Calculate the monthly CPP disability benefits payable to John. State any assumptions and show your work.</t>
    </r>
  </si>
  <si>
    <t>Month</t>
  </si>
  <si>
    <t>n/a</t>
  </si>
  <si>
    <r>
      <t>(a)</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Calculate the following metrics for Year 3 and Year 4:</t>
    </r>
  </si>
  <si>
    <r>
      <t>(i)</t>
    </r>
    <r>
      <rPr>
        <sz val="7"/>
        <color theme="1"/>
        <rFont val="Times New Roman"/>
        <family val="1"/>
      </rPr>
      <t xml:space="preserve">              </t>
    </r>
    <r>
      <rPr>
        <sz val="12"/>
        <color theme="1"/>
        <rFont val="Times New Roman"/>
        <family val="1"/>
      </rPr>
      <t>Total leverage ratio</t>
    </r>
  </si>
  <si>
    <r>
      <t>(ii)</t>
    </r>
    <r>
      <rPr>
        <sz val="7"/>
        <color theme="1"/>
        <rFont val="Times New Roman"/>
        <family val="1"/>
      </rPr>
      <t xml:space="preserve">            </t>
    </r>
    <r>
      <rPr>
        <sz val="12"/>
        <color theme="1"/>
        <rFont val="Times New Roman"/>
        <family val="1"/>
      </rPr>
      <t>Total asset turnover</t>
    </r>
  </si>
  <si>
    <r>
      <t>(iii)</t>
    </r>
    <r>
      <rPr>
        <sz val="7"/>
        <color theme="1"/>
        <rFont val="Times New Roman"/>
        <family val="1"/>
      </rPr>
      <t xml:space="preserve">          </t>
    </r>
    <r>
      <rPr>
        <sz val="12"/>
        <color theme="1"/>
        <rFont val="Times New Roman"/>
        <family val="1"/>
      </rPr>
      <t>Net profit margin</t>
    </r>
  </si>
  <si>
    <r>
      <t>(iv)</t>
    </r>
    <r>
      <rPr>
        <sz val="7"/>
        <color theme="1"/>
        <rFont val="Times New Roman"/>
        <family val="1"/>
      </rPr>
      <t xml:space="preserve">           </t>
    </r>
    <r>
      <rPr>
        <sz val="12"/>
        <color theme="1"/>
        <rFont val="Times New Roman"/>
        <family val="1"/>
      </rPr>
      <t>Return on assets</t>
    </r>
  </si>
  <si>
    <r>
      <t>(v)</t>
    </r>
    <r>
      <rPr>
        <sz val="7"/>
        <color theme="1"/>
        <rFont val="Times New Roman"/>
        <family val="1"/>
      </rPr>
      <t xml:space="preserve">             </t>
    </r>
    <r>
      <rPr>
        <sz val="12"/>
        <color theme="1"/>
        <rFont val="Times New Roman"/>
        <family val="1"/>
      </rPr>
      <t>Return on equity</t>
    </r>
  </si>
  <si>
    <t>You are given the following Year 4 supplemental information on Skyfall:</t>
  </si>
  <si>
    <t>Individual HMO</t>
  </si>
  <si>
    <t>($000s)</t>
  </si>
  <si>
    <t>Individual PPO</t>
  </si>
  <si>
    <t>Individual Grandfathered</t>
  </si>
  <si>
    <t>Administrative fees income</t>
  </si>
  <si>
    <t>Miscellaneous income</t>
  </si>
  <si>
    <t>Net Investment income</t>
  </si>
  <si>
    <t>General insurance expenses</t>
  </si>
  <si>
    <t>Insurance taxes, licenses and fees, excluding federal income tax</t>
  </si>
  <si>
    <t>Write-in</t>
  </si>
  <si>
    <r>
      <t>(i)</t>
    </r>
    <r>
      <rPr>
        <sz val="7"/>
        <color theme="1"/>
        <rFont val="Times New Roman"/>
        <family val="1"/>
      </rPr>
      <t xml:space="preserve">              </t>
    </r>
    <r>
      <rPr>
        <sz val="12"/>
        <color theme="1"/>
        <rFont val="Times New Roman"/>
        <family val="1"/>
      </rPr>
      <t>HMO plans</t>
    </r>
  </si>
  <si>
    <r>
      <t>(ii)</t>
    </r>
    <r>
      <rPr>
        <sz val="7"/>
        <color theme="1"/>
        <rFont val="Times New Roman"/>
        <family val="1"/>
      </rPr>
      <t xml:space="preserve">            </t>
    </r>
    <r>
      <rPr>
        <sz val="12"/>
        <color theme="1"/>
        <rFont val="Times New Roman"/>
        <family val="1"/>
      </rPr>
      <t>PPO plans</t>
    </r>
  </si>
  <si>
    <r>
      <t>(iii)</t>
    </r>
    <r>
      <rPr>
        <sz val="7"/>
        <color theme="1"/>
        <rFont val="Times New Roman"/>
        <family val="1"/>
      </rPr>
      <t xml:space="preserve">          </t>
    </r>
    <r>
      <rPr>
        <sz val="12"/>
        <color theme="1"/>
        <rFont val="Times New Roman"/>
        <family val="1"/>
      </rPr>
      <t>Grandfathered plans</t>
    </r>
  </si>
  <si>
    <t>Exhibit 3 - Enrollment - Individual</t>
  </si>
  <si>
    <t>Exhibit 6 - Financial Statements</t>
  </si>
  <si>
    <t>Exhibit 6 (continued) - Financial Statements</t>
  </si>
  <si>
    <t>Quantum Legacy III</t>
  </si>
  <si>
    <r>
      <rPr>
        <b/>
        <sz val="11"/>
        <rFont val="Arial"/>
        <family val="2"/>
      </rPr>
      <t>HMO (ACA -
Compliant)</t>
    </r>
  </si>
  <si>
    <r>
      <rPr>
        <b/>
        <sz val="11"/>
        <rFont val="Arial"/>
        <family val="2"/>
      </rPr>
      <t>PPO (ACA -
Compliant)</t>
    </r>
  </si>
  <si>
    <t>Income Statement</t>
  </si>
  <si>
    <t>Balance Sheet</t>
  </si>
  <si>
    <t>Jul-Year 3</t>
  </si>
  <si>
    <t>Aug-Year 3</t>
  </si>
  <si>
    <t>Sep-Year 3</t>
  </si>
  <si>
    <t>Oct-Year 3</t>
  </si>
  <si>
    <t>Nov-Year 3</t>
  </si>
  <si>
    <t>Bonds</t>
  </si>
  <si>
    <t>Total Individual</t>
  </si>
  <si>
    <t>Dec-Year 3</t>
  </si>
  <si>
    <t>Real Estate</t>
  </si>
  <si>
    <t>Small Group HMO</t>
  </si>
  <si>
    <t>Jan-Year 4</t>
  </si>
  <si>
    <t>Investment income due and accrued</t>
  </si>
  <si>
    <t>Small Group PPO</t>
  </si>
  <si>
    <t>Feb-Year 4</t>
  </si>
  <si>
    <t>Small Group Grandfathered</t>
  </si>
  <si>
    <t>Mar-Year 4</t>
  </si>
  <si>
    <t>Total Small Group</t>
  </si>
  <si>
    <t>Apr-Year 4</t>
  </si>
  <si>
    <t>Other</t>
  </si>
  <si>
    <t>May-Year 4</t>
  </si>
  <si>
    <t>Electronic data processing equipment</t>
  </si>
  <si>
    <t>Jun-Year 4</t>
  </si>
  <si>
    <t>Total current assets</t>
  </si>
  <si>
    <t>Jul-Year 4</t>
  </si>
  <si>
    <t>Aug-Year 4</t>
  </si>
  <si>
    <t>Net property, plant, and equipment</t>
  </si>
  <si>
    <t>Sep-Year 4</t>
  </si>
  <si>
    <t>Goodwill</t>
  </si>
  <si>
    <t>Oct-Year 4</t>
  </si>
  <si>
    <t>Other intangible assets</t>
  </si>
  <si>
    <t>Nov-Year 4</t>
  </si>
  <si>
    <t>Dec-Year 4</t>
  </si>
  <si>
    <t>Current Liabilities:</t>
  </si>
  <si>
    <t>Policy liabilities:</t>
  </si>
  <si>
    <t>Accident and health contracts</t>
  </si>
  <si>
    <t>Reserves for future policy benefits</t>
  </si>
  <si>
    <t>Other policyholder liabilities</t>
  </si>
  <si>
    <t>Total policy liabilities</t>
  </si>
  <si>
    <t>Unearned Income</t>
  </si>
  <si>
    <t>Insurance taxes, licenses, and fees, excluding federal income tax</t>
  </si>
  <si>
    <t>Accounts payable and accrued expenses</t>
  </si>
  <si>
    <t>Current portion of long-term debt</t>
  </si>
  <si>
    <t>Total expenses</t>
  </si>
  <si>
    <t>Other current liabilities</t>
  </si>
  <si>
    <t>Total current liabilities</t>
  </si>
  <si>
    <t>Drafts outstanding</t>
  </si>
  <si>
    <t>Payable for securities</t>
  </si>
  <si>
    <t>Remittances</t>
  </si>
  <si>
    <t>Other noncurrent liabilities</t>
  </si>
  <si>
    <t>Common capital stock</t>
  </si>
  <si>
    <t>Unassigned funds (surplus)</t>
  </si>
  <si>
    <r>
      <t>(d)</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Create the same-size income statements for Year 4 for the following individual plans:</t>
    </r>
  </si>
  <si>
    <r>
      <t>(e)</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Create the per member per month (PMPM) income statements for Year 4 for the following individual plans:</t>
    </r>
  </si>
  <si>
    <t xml:space="preserve">You are the Subject Matter Expert at Skyfall for everything related to financial reporting. </t>
  </si>
  <si>
    <t xml:space="preserve">The Chief Financial Officer (CFO) at Quantum has contacted you to help understand Quantum’s financial results. </t>
  </si>
  <si>
    <t>Question 12</t>
  </si>
  <si>
    <t>Exhibit 3:</t>
  </si>
  <si>
    <t>Active Data</t>
  </si>
  <si>
    <t>Employee Information</t>
  </si>
  <si>
    <t>Years of Service</t>
  </si>
  <si>
    <t>Annual Salary</t>
  </si>
  <si>
    <t>Headcount</t>
  </si>
  <si>
    <t>Family</t>
  </si>
  <si>
    <t>Average Family Size: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</si>
</sst>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mmm\ yyyy"/>
    <numFmt numFmtId="165" formatCode="&quot;$&quot;#,##0;\(&quot;$&quot;#,##0\)"/>
    <numFmt numFmtId="166" formatCode="#,##0;[Red]\(#,##0\)"/>
    <numFmt numFmtId="167" formatCode="&quot;$&quot;#,##0"/>
    <numFmt numFmtId="168" formatCode="_-&quot;$&quot;* #,##0_-;\-&quot;$&quot;* #,##0_-;_-&quot;$&quot;* &quot;-&quot;??_-;_-@_-"/>
    <numFmt numFmtId="169" formatCode="#,##0.0;\-#,##0.0"/>
    <numFmt numFmtId="170" formatCode="&quot;$&quot;#,##0;\-&quot;$&quot;#,##0"/>
    <numFmt numFmtId="171" formatCode="&quot;$&quot;#,##0;[Red]\-&quot;$&quot;#,##0"/>
    <numFmt numFmtId="172" formatCode="0.0%"/>
    <numFmt numFmtId="173" formatCode="[$-409]mmmm\ d\,\ yyyy;@"/>
    <numFmt numFmtId="174" formatCode="&quot;$&quot;#,##0.00"/>
    <numFmt numFmtId="175" formatCode="_(* #,##0.00_);_(* \(#,##0.00\);_(* &quot;-&quot;_);_(@_)"/>
    <numFmt numFmtId="176" formatCode="_(&quot;$&quot;* #,##0_);_(&quot;$&quot;* \(#,##0\);_(&quot;$&quot;* &quot;-&quot;??_);_(@_)"/>
    <numFmt numFmtId="177" formatCode="&quot;$&quot;00\,000"/>
    <numFmt numFmtId="178" formatCode="0\,000"/>
    <numFmt numFmtId="179" formatCode="0.0"/>
    <numFmt numFmtId="180" formatCode="[$$-1009]#,##0"/>
  </numFmts>
  <fonts count="51"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sz val="12"/>
      <color rgb="FF000000"/>
      <name val="Times New Roman"/>
      <family val="1"/>
    </font>
    <font>
      <b/>
      <sz val="18"/>
      <color theme="1"/>
      <name val="Times New Roman"/>
      <family val="1"/>
    </font>
    <font>
      <sz val="12"/>
      <color theme="1"/>
      <name val="Symbol"/>
      <family val="1"/>
      <charset val="2"/>
    </font>
    <font>
      <sz val="7"/>
      <color theme="1"/>
      <name val="Times New Roman"/>
      <family val="1"/>
    </font>
    <font>
      <i/>
      <sz val="12"/>
      <color theme="1"/>
      <name val="Times New Roman"/>
      <family val="1"/>
    </font>
    <font>
      <sz val="11"/>
      <color theme="1"/>
      <name val="Arial"/>
      <family val="2"/>
    </font>
    <font>
      <b/>
      <sz val="11"/>
      <color theme="1"/>
      <name val="Arial"/>
      <family val="2"/>
    </font>
    <font>
      <sz val="11"/>
      <color theme="1"/>
      <name val="Calibri Light"/>
      <family val="2"/>
      <scheme val="major"/>
    </font>
    <font>
      <b/>
      <sz val="11"/>
      <color theme="1"/>
      <name val="Calibri Light"/>
      <family val="2"/>
      <scheme val="major"/>
    </font>
    <font>
      <b/>
      <sz val="10"/>
      <color theme="1"/>
      <name val="Calibri Light"/>
      <family val="2"/>
      <scheme val="major"/>
    </font>
    <font>
      <sz val="10"/>
      <color theme="1"/>
      <name val="Calibri Light"/>
      <family val="2"/>
      <scheme val="major"/>
    </font>
    <font>
      <b/>
      <sz val="12"/>
      <color theme="1"/>
      <name val="Times New Roman"/>
      <family val="1"/>
    </font>
    <font>
      <b/>
      <sz val="12"/>
      <color rgb="FF000000"/>
      <name val="Calibri"/>
      <family val="2"/>
    </font>
    <font>
      <sz val="12"/>
      <color rgb="FF000000"/>
      <name val="Calibri"/>
      <family val="2"/>
    </font>
    <font>
      <b/>
      <sz val="12"/>
      <color rgb="FF000000"/>
      <name val="Times New Roman"/>
      <family val="1"/>
    </font>
    <font>
      <b/>
      <sz val="12"/>
      <color theme="1"/>
      <name val="Calibri"/>
      <family val="2"/>
      <scheme val="minor"/>
    </font>
    <font>
      <sz val="11"/>
      <name val="Calibri"/>
      <family val="2"/>
      <scheme val="minor"/>
    </font>
    <font>
      <u/>
      <sz val="11"/>
      <color theme="1"/>
      <name val="Calibri"/>
      <family val="2"/>
      <scheme val="minor"/>
    </font>
    <font>
      <b/>
      <sz val="9"/>
      <color indexed="81"/>
      <name val="Tahoma"/>
      <family val="2"/>
    </font>
    <font>
      <sz val="9"/>
      <color indexed="81"/>
      <name val="Tahoma"/>
      <family val="2"/>
    </font>
    <font>
      <b/>
      <u/>
      <sz val="12"/>
      <color theme="1"/>
      <name val="Calibri"/>
      <family val="2"/>
      <scheme val="minor"/>
    </font>
    <font>
      <b/>
      <u/>
      <sz val="11"/>
      <color theme="1"/>
      <name val="Calibri"/>
      <family val="2"/>
      <scheme val="minor"/>
    </font>
    <font>
      <sz val="11"/>
      <color theme="1"/>
      <name val="Times New Roman"/>
      <family val="1"/>
    </font>
    <font>
      <b/>
      <sz val="14"/>
      <color theme="1"/>
      <name val="Times New Roman"/>
      <family val="1"/>
    </font>
    <font>
      <sz val="11"/>
      <name val="Arial"/>
      <family val="2"/>
    </font>
    <font>
      <b/>
      <sz val="16"/>
      <name val="Times New Roman"/>
      <family val="1"/>
    </font>
    <font>
      <sz val="16"/>
      <name val="Times New Roman"/>
      <family val="1"/>
    </font>
    <font>
      <sz val="10"/>
      <name val="Times New Roman"/>
      <family val="1"/>
    </font>
    <font>
      <b/>
      <sz val="16"/>
      <color theme="4"/>
      <name val="Times New Roman"/>
      <family val="1"/>
    </font>
    <font>
      <b/>
      <sz val="14"/>
      <name val="Times New Roman"/>
      <family val="1"/>
    </font>
    <font>
      <sz val="11"/>
      <name val="Times New Roman"/>
      <family val="1"/>
    </font>
    <font>
      <sz val="10"/>
      <name val="Arial"/>
      <family val="2"/>
    </font>
    <font>
      <i/>
      <sz val="11"/>
      <name val="Times New Roman"/>
      <family val="1"/>
    </font>
    <font>
      <b/>
      <sz val="11"/>
      <name val="Times New Roman"/>
      <family val="1"/>
    </font>
    <font>
      <sz val="2"/>
      <color indexed="9"/>
      <name val="Times New Roman"/>
      <family val="1"/>
    </font>
    <font>
      <b/>
      <sz val="12"/>
      <name val="Times New Roman"/>
      <family val="1"/>
    </font>
    <font>
      <b/>
      <i/>
      <sz val="12"/>
      <name val="Times New Roman"/>
      <family val="1"/>
    </font>
    <font>
      <i/>
      <u/>
      <sz val="11"/>
      <color theme="1"/>
      <name val="Times New Roman"/>
      <family val="1"/>
    </font>
    <font>
      <i/>
      <u/>
      <sz val="11"/>
      <name val="Times New Roman"/>
      <family val="1"/>
    </font>
    <font>
      <vertAlign val="superscript"/>
      <sz val="12"/>
      <color rgb="FF000000"/>
      <name val="Times New Roman"/>
      <family val="1"/>
    </font>
    <font>
      <sz val="10"/>
      <color rgb="FF000000"/>
      <name val="Times New Roman"/>
      <family val="1"/>
    </font>
    <font>
      <b/>
      <sz val="11"/>
      <name val="Arial"/>
      <family val="2"/>
    </font>
    <font>
      <b/>
      <sz val="11"/>
      <color theme="1"/>
      <name val="Times New Roman"/>
      <family val="1"/>
    </font>
    <font>
      <sz val="12"/>
      <name val="Times New Roman"/>
      <family val="1"/>
    </font>
    <font>
      <sz val="11"/>
      <color rgb="FF000000"/>
      <name val="Arial"/>
      <family val="2"/>
    </font>
    <font>
      <b/>
      <i/>
      <sz val="10"/>
      <name val="Times New Roman"/>
      <family val="1"/>
    </font>
    <font>
      <b/>
      <i/>
      <sz val="11"/>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59999389629810485"/>
        <bgColor indexed="64"/>
      </patternFill>
    </fill>
  </fills>
  <borders count="10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thin">
        <color indexed="55"/>
      </left>
      <right style="thin">
        <color indexed="55"/>
      </right>
      <top style="thin">
        <color indexed="64"/>
      </top>
      <bottom style="thin">
        <color indexed="55"/>
      </bottom>
      <diagonal/>
    </border>
    <border>
      <left style="thin">
        <color indexed="55"/>
      </left>
      <right/>
      <top style="thin">
        <color indexed="64"/>
      </top>
      <bottom style="thin">
        <color indexed="55"/>
      </bottom>
      <diagonal/>
    </border>
    <border>
      <left style="thin">
        <color indexed="55"/>
      </left>
      <right style="medium">
        <color indexed="64"/>
      </right>
      <top style="thin">
        <color indexed="64"/>
      </top>
      <bottom style="thin">
        <color indexed="55"/>
      </bottom>
      <diagonal/>
    </border>
    <border>
      <left style="thin">
        <color indexed="55"/>
      </left>
      <right style="thin">
        <color indexed="55"/>
      </right>
      <top/>
      <bottom style="thin">
        <color indexed="55"/>
      </bottom>
      <diagonal/>
    </border>
    <border>
      <left style="thin">
        <color indexed="55"/>
      </left>
      <right/>
      <top/>
      <bottom style="thin">
        <color indexed="55"/>
      </bottom>
      <diagonal/>
    </border>
    <border>
      <left style="thin">
        <color indexed="55"/>
      </left>
      <right style="medium">
        <color indexed="64"/>
      </right>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indexed="55"/>
      </left>
      <right style="medium">
        <color indexed="64"/>
      </right>
      <top style="thin">
        <color indexed="55"/>
      </top>
      <bottom/>
      <diagonal/>
    </border>
    <border>
      <left style="thin">
        <color indexed="64"/>
      </left>
      <right/>
      <top style="thin">
        <color auto="1"/>
      </top>
      <bottom style="double">
        <color indexed="64"/>
      </bottom>
      <diagonal/>
    </border>
    <border>
      <left style="thin">
        <color indexed="55"/>
      </left>
      <right style="thin">
        <color indexed="55"/>
      </right>
      <top style="thin">
        <color indexed="64"/>
      </top>
      <bottom style="double">
        <color indexed="64"/>
      </bottom>
      <diagonal/>
    </border>
    <border>
      <left style="thin">
        <color indexed="55"/>
      </left>
      <right style="medium">
        <color indexed="64"/>
      </right>
      <top style="thin">
        <color indexed="64"/>
      </top>
      <bottom style="double">
        <color indexed="64"/>
      </bottom>
      <diagonal/>
    </border>
    <border>
      <left style="thin">
        <color indexed="64"/>
      </left>
      <right/>
      <top style="thin">
        <color indexed="64"/>
      </top>
      <bottom/>
      <diagonal/>
    </border>
    <border>
      <left style="thin">
        <color indexed="55"/>
      </left>
      <right style="thin">
        <color indexed="55"/>
      </right>
      <top style="thin">
        <color indexed="64"/>
      </top>
      <bottom style="thin">
        <color indexed="55"/>
      </bottom>
      <diagonal/>
    </border>
    <border>
      <left style="thin">
        <color indexed="55"/>
      </left>
      <right/>
      <top style="thin">
        <color indexed="64"/>
      </top>
      <bottom style="thin">
        <color indexed="55"/>
      </bottom>
      <diagonal/>
    </border>
    <border>
      <left style="thin">
        <color indexed="55"/>
      </left>
      <right style="medium">
        <color indexed="64"/>
      </right>
      <top style="thin">
        <color indexed="64"/>
      </top>
      <bottom style="thin">
        <color indexed="55"/>
      </bottom>
      <diagonal/>
    </border>
    <border>
      <left style="medium">
        <color indexed="64"/>
      </left>
      <right/>
      <top style="thin">
        <color auto="1"/>
      </top>
      <bottom/>
      <diagonal/>
    </border>
    <border>
      <left/>
      <right/>
      <top style="thin">
        <color auto="1"/>
      </top>
      <bottom/>
      <diagonal/>
    </border>
    <border>
      <left/>
      <right style="medium">
        <color indexed="64"/>
      </right>
      <top style="thin">
        <color indexed="64"/>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indexed="55"/>
      </left>
      <right style="medium">
        <color indexed="64"/>
      </right>
      <top style="thin">
        <color indexed="55"/>
      </top>
      <bottom/>
      <diagonal/>
    </border>
    <border>
      <left style="thin">
        <color indexed="64"/>
      </left>
      <right style="thin">
        <color indexed="55"/>
      </right>
      <top/>
      <bottom/>
      <diagonal/>
    </border>
    <border>
      <left style="thin">
        <color indexed="64"/>
      </left>
      <right/>
      <top style="thin">
        <color auto="1"/>
      </top>
      <bottom style="double">
        <color indexed="64"/>
      </bottom>
      <diagonal/>
    </border>
    <border>
      <left/>
      <right/>
      <top style="thin">
        <color auto="1"/>
      </top>
      <bottom style="double">
        <color auto="1"/>
      </bottom>
      <diagonal/>
    </border>
    <border>
      <left/>
      <right style="medium">
        <color indexed="64"/>
      </right>
      <top style="thin">
        <color indexed="64"/>
      </top>
      <bottom style="double">
        <color indexed="64"/>
      </bottom>
      <diagonal/>
    </border>
    <border>
      <left style="medium">
        <color indexed="64"/>
      </left>
      <right/>
      <top style="thin">
        <color auto="1"/>
      </top>
      <bottom style="double">
        <color auto="1"/>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55"/>
      </left>
      <right style="thin">
        <color indexed="55"/>
      </right>
      <top style="thin">
        <color indexed="64"/>
      </top>
      <bottom style="double">
        <color indexed="64"/>
      </bottom>
      <diagonal/>
    </border>
    <border>
      <left style="thin">
        <color indexed="55"/>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55"/>
      </right>
      <top/>
      <bottom/>
      <diagonal/>
    </border>
    <border>
      <left/>
      <right/>
      <top style="thin">
        <color auto="1"/>
      </top>
      <bottom style="thin">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55"/>
      </left>
      <right style="thin">
        <color indexed="55"/>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medium">
        <color indexed="64"/>
      </right>
      <top style="thin">
        <color indexed="55"/>
      </top>
      <bottom/>
      <diagonal/>
    </border>
    <border>
      <left style="thin">
        <color indexed="55"/>
      </left>
      <right style="thin">
        <color indexed="55"/>
      </right>
      <top style="thin">
        <color indexed="64"/>
      </top>
      <bottom style="thin">
        <color indexed="55"/>
      </bottom>
      <diagonal/>
    </border>
    <border>
      <left style="thin">
        <color indexed="55"/>
      </left>
      <right style="medium">
        <color indexed="64"/>
      </right>
      <top style="thin">
        <color indexed="64"/>
      </top>
      <bottom style="thin">
        <color indexed="55"/>
      </bottom>
      <diagonal/>
    </border>
    <border>
      <left/>
      <right/>
      <top style="thin">
        <color auto="1"/>
      </top>
      <bottom style="double">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8" fillId="0" borderId="0"/>
    <xf numFmtId="44" fontId="35" fillId="0" borderId="0" applyFont="0" applyFill="0" applyBorder="0" applyAlignment="0" applyProtection="0"/>
    <xf numFmtId="43" fontId="28" fillId="0" borderId="0" applyFont="0" applyFill="0" applyBorder="0" applyAlignment="0" applyProtection="0"/>
    <xf numFmtId="0" fontId="44" fillId="0" borderId="0"/>
  </cellStyleXfs>
  <cellXfs count="473">
    <xf numFmtId="0" fontId="0" fillId="0" borderId="0" xfId="0"/>
    <xf numFmtId="0" fontId="3" fillId="0" borderId="0" xfId="0" applyFont="1" applyAlignment="1">
      <alignment vertical="center"/>
    </xf>
    <xf numFmtId="0" fontId="0" fillId="0" borderId="6" xfId="0" applyBorder="1"/>
    <xf numFmtId="0" fontId="0" fillId="0" borderId="7" xfId="0" applyBorder="1"/>
    <xf numFmtId="0" fontId="0" fillId="0" borderId="8" xfId="0" applyBorder="1"/>
    <xf numFmtId="0" fontId="0" fillId="0" borderId="9" xfId="0" applyBorder="1"/>
    <xf numFmtId="0" fontId="5" fillId="2" borderId="0" xfId="0" quotePrefix="1" applyFont="1" applyFill="1" applyAlignment="1">
      <alignment horizontal="left"/>
    </xf>
    <xf numFmtId="0" fontId="3" fillId="0" borderId="0" xfId="0" applyFont="1" applyAlignment="1">
      <alignment horizontal="justify" vertical="center"/>
    </xf>
    <xf numFmtId="0" fontId="3" fillId="0" borderId="0" xfId="0" applyFont="1" applyAlignment="1">
      <alignment horizontal="left" vertical="center" indent="10"/>
    </xf>
    <xf numFmtId="0" fontId="3" fillId="0" borderId="0" xfId="0" applyFont="1" applyAlignment="1">
      <alignment horizontal="left" vertical="center"/>
    </xf>
    <xf numFmtId="0" fontId="0" fillId="2" borderId="0" xfId="0" applyFill="1"/>
    <xf numFmtId="0" fontId="3" fillId="2" borderId="0" xfId="0" quotePrefix="1" applyFont="1" applyFill="1" applyAlignment="1">
      <alignment horizontal="left" vertical="center"/>
    </xf>
    <xf numFmtId="0" fontId="3" fillId="2" borderId="0" xfId="0" applyFont="1" applyFill="1" applyAlignment="1">
      <alignment vertical="center"/>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4" fillId="2"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15" fontId="0" fillId="0" borderId="0" xfId="0" applyNumberFormat="1"/>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16" fontId="4" fillId="2" borderId="4" xfId="0" quotePrefix="1" applyNumberFormat="1" applyFont="1" applyFill="1" applyBorder="1" applyAlignment="1">
      <alignment horizontal="center" vertical="center" wrapText="1"/>
    </xf>
    <xf numFmtId="9" fontId="4" fillId="2" borderId="9" xfId="0" applyNumberFormat="1" applyFont="1" applyFill="1" applyBorder="1" applyAlignment="1">
      <alignment horizontal="center" vertical="center" wrapText="1"/>
    </xf>
    <xf numFmtId="0" fontId="6" fillId="2" borderId="0" xfId="0" applyFont="1" applyFill="1" applyAlignment="1">
      <alignment horizontal="justify" vertical="center"/>
    </xf>
    <xf numFmtId="0" fontId="3" fillId="2" borderId="0" xfId="0" applyFont="1" applyFill="1" applyAlignment="1">
      <alignment horizontal="justify" vertical="center"/>
    </xf>
    <xf numFmtId="0" fontId="4" fillId="2" borderId="1" xfId="0" applyFont="1" applyFill="1" applyBorder="1" applyAlignment="1">
      <alignment horizontal="center" vertical="center"/>
    </xf>
    <xf numFmtId="15" fontId="4" fillId="2" borderId="5" xfId="0" applyNumberFormat="1" applyFont="1" applyFill="1" applyBorder="1" applyAlignment="1">
      <alignment horizontal="center" vertical="center"/>
    </xf>
    <xf numFmtId="0" fontId="4" fillId="2" borderId="4" xfId="0" applyFont="1" applyFill="1" applyBorder="1" applyAlignment="1">
      <alignment horizontal="center" vertical="center"/>
    </xf>
    <xf numFmtId="15" fontId="4" fillId="2" borderId="9" xfId="0" applyNumberFormat="1" applyFont="1" applyFill="1" applyBorder="1" applyAlignment="1">
      <alignment horizontal="center" vertical="center"/>
    </xf>
    <xf numFmtId="6" fontId="4" fillId="2" borderId="9" xfId="0" applyNumberFormat="1" applyFont="1" applyFill="1" applyBorder="1" applyAlignment="1">
      <alignment horizontal="center" vertical="center"/>
    </xf>
    <xf numFmtId="9" fontId="4" fillId="2" borderId="9"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2" borderId="4" xfId="0" applyFont="1" applyFill="1" applyBorder="1" applyAlignment="1">
      <alignment horizontal="left" vertical="center" wrapText="1" indent="5"/>
    </xf>
    <xf numFmtId="16" fontId="4" fillId="2" borderId="0" xfId="0" quotePrefix="1" applyNumberFormat="1" applyFont="1" applyFill="1" applyBorder="1" applyAlignment="1">
      <alignment horizontal="center" vertical="center" wrapText="1"/>
    </xf>
    <xf numFmtId="9" fontId="4" fillId="2" borderId="0" xfId="0" applyNumberFormat="1" applyFont="1" applyFill="1" applyBorder="1" applyAlignment="1">
      <alignment horizontal="center" vertical="center" wrapText="1"/>
    </xf>
    <xf numFmtId="0" fontId="3" fillId="0" borderId="0" xfId="0" applyFont="1" applyAlignment="1">
      <alignment horizontal="left" vertical="center" indent="5"/>
    </xf>
    <xf numFmtId="0" fontId="11" fillId="0" borderId="14" xfId="0" applyFont="1" applyBorder="1"/>
    <xf numFmtId="0" fontId="11" fillId="0" borderId="0" xfId="0" applyFont="1"/>
    <xf numFmtId="0" fontId="13" fillId="0" borderId="14" xfId="0" applyFont="1" applyBorder="1" applyAlignment="1">
      <alignment horizontal="center" vertical="center" wrapText="1"/>
    </xf>
    <xf numFmtId="164" fontId="13" fillId="0" borderId="14" xfId="0" quotePrefix="1" applyNumberFormat="1" applyFont="1" applyBorder="1" applyAlignment="1">
      <alignment horizontal="center" vertical="center" wrapText="1"/>
    </xf>
    <xf numFmtId="0" fontId="13" fillId="0" borderId="14" xfId="0" applyFont="1" applyBorder="1" applyAlignment="1">
      <alignment horizontal="center" vertical="center"/>
    </xf>
    <xf numFmtId="164" fontId="13" fillId="0" borderId="14" xfId="0" applyNumberFormat="1" applyFont="1" applyBorder="1" applyAlignment="1">
      <alignment horizontal="center" vertical="center"/>
    </xf>
    <xf numFmtId="165" fontId="14" fillId="0" borderId="14" xfId="2" applyNumberFormat="1" applyFont="1" applyBorder="1" applyAlignment="1">
      <alignment horizontal="center" vertical="center"/>
    </xf>
    <xf numFmtId="165" fontId="13" fillId="0" borderId="14" xfId="2" applyNumberFormat="1" applyFont="1" applyBorder="1" applyAlignment="1">
      <alignment horizontal="center" vertical="center"/>
    </xf>
    <xf numFmtId="0" fontId="11" fillId="0" borderId="0" xfId="0" applyFont="1" applyAlignment="1">
      <alignment horizontal="center" vertical="center"/>
    </xf>
    <xf numFmtId="166" fontId="14" fillId="0" borderId="14" xfId="1" applyNumberFormat="1" applyFont="1" applyBorder="1" applyAlignment="1">
      <alignment horizontal="center" vertical="center"/>
    </xf>
    <xf numFmtId="165" fontId="14" fillId="0" borderId="14" xfId="1" applyNumberFormat="1" applyFont="1" applyBorder="1" applyAlignment="1">
      <alignment horizontal="center" vertical="center"/>
    </xf>
    <xf numFmtId="0" fontId="3" fillId="2" borderId="1" xfId="0" applyFont="1" applyFill="1" applyBorder="1" applyAlignment="1">
      <alignment vertical="center"/>
    </xf>
    <xf numFmtId="9" fontId="3" fillId="2" borderId="5" xfId="0" applyNumberFormat="1" applyFont="1" applyFill="1" applyBorder="1" applyAlignment="1">
      <alignment horizontal="right" vertical="center"/>
    </xf>
    <xf numFmtId="0" fontId="3" fillId="2" borderId="4" xfId="0" applyFont="1" applyFill="1" applyBorder="1" applyAlignment="1">
      <alignment vertical="center"/>
    </xf>
    <xf numFmtId="9" fontId="3" fillId="2" borderId="9" xfId="0" applyNumberFormat="1" applyFont="1" applyFill="1" applyBorder="1" applyAlignment="1">
      <alignment horizontal="right" vertical="center"/>
    </xf>
    <xf numFmtId="6" fontId="3" fillId="2" borderId="9" xfId="0" applyNumberFormat="1" applyFont="1" applyFill="1" applyBorder="1" applyAlignment="1">
      <alignment horizontal="right" vertical="center"/>
    </xf>
    <xf numFmtId="0" fontId="3" fillId="2" borderId="0" xfId="0" quotePrefix="1" applyFont="1" applyFill="1" applyAlignment="1">
      <alignment horizontal="left" vertical="center" indent="5"/>
    </xf>
    <xf numFmtId="0" fontId="17" fillId="2" borderId="4" xfId="0" applyFont="1" applyFill="1" applyBorder="1" applyAlignment="1">
      <alignment vertical="center"/>
    </xf>
    <xf numFmtId="8" fontId="17" fillId="2" borderId="9" xfId="0" applyNumberFormat="1" applyFont="1" applyFill="1" applyBorder="1" applyAlignment="1">
      <alignment horizontal="center" vertical="center"/>
    </xf>
    <xf numFmtId="9" fontId="17" fillId="2" borderId="9" xfId="0" applyNumberFormat="1" applyFont="1" applyFill="1" applyBorder="1" applyAlignment="1">
      <alignment horizontal="center" vertical="center"/>
    </xf>
    <xf numFmtId="6" fontId="17" fillId="2" borderId="9" xfId="0" applyNumberFormat="1" applyFont="1" applyFill="1" applyBorder="1" applyAlignment="1">
      <alignment horizontal="center" vertical="center"/>
    </xf>
    <xf numFmtId="0" fontId="17" fillId="2" borderId="0" xfId="0" applyFont="1" applyFill="1" applyAlignment="1">
      <alignment vertical="center"/>
    </xf>
    <xf numFmtId="0" fontId="0" fillId="2" borderId="0" xfId="0" applyFill="1" applyAlignment="1">
      <alignment vertical="center"/>
    </xf>
    <xf numFmtId="0" fontId="17" fillId="2" borderId="9" xfId="0" applyFont="1" applyFill="1" applyBorder="1" applyAlignment="1">
      <alignment horizontal="center" vertical="center"/>
    </xf>
    <xf numFmtId="0" fontId="4" fillId="2" borderId="0" xfId="0" applyFont="1" applyFill="1" applyAlignment="1">
      <alignment vertical="center"/>
    </xf>
    <xf numFmtId="0" fontId="4" fillId="2" borderId="2" xfId="0" applyFont="1" applyFill="1" applyBorder="1" applyAlignment="1">
      <alignment vertical="center"/>
    </xf>
    <xf numFmtId="0" fontId="4" fillId="2" borderId="19" xfId="0" applyFont="1" applyFill="1" applyBorder="1" applyAlignment="1">
      <alignment horizontal="center"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6" fillId="2" borderId="0" xfId="0" applyFont="1" applyFill="1" applyAlignment="1">
      <alignment horizontal="left" vertical="center" indent="7"/>
    </xf>
    <xf numFmtId="0" fontId="2" fillId="0" borderId="0" xfId="0" applyFont="1"/>
    <xf numFmtId="0" fontId="2" fillId="0" borderId="20" xfId="0" applyFont="1" applyBorder="1" applyAlignment="1">
      <alignment horizontal="center"/>
    </xf>
    <xf numFmtId="0" fontId="2" fillId="0" borderId="21" xfId="0" applyFont="1" applyBorder="1" applyAlignment="1">
      <alignment horizontal="center"/>
    </xf>
    <xf numFmtId="0" fontId="2" fillId="0" borderId="21" xfId="0" applyFont="1" applyBorder="1"/>
    <xf numFmtId="0" fontId="2" fillId="0" borderId="22" xfId="0" applyFont="1" applyBorder="1" applyAlignment="1">
      <alignment horizontal="center"/>
    </xf>
    <xf numFmtId="0" fontId="0" fillId="0" borderId="14" xfId="0" applyBorder="1"/>
    <xf numFmtId="0" fontId="2" fillId="0" borderId="14" xfId="0" applyFont="1" applyBorder="1" applyAlignment="1">
      <alignment horizontal="center"/>
    </xf>
    <xf numFmtId="0" fontId="2" fillId="0" borderId="23" xfId="0" applyFont="1" applyBorder="1" applyAlignment="1">
      <alignment horizontal="center"/>
    </xf>
    <xf numFmtId="0" fontId="0" fillId="0" borderId="14" xfId="0" applyBorder="1" applyAlignment="1">
      <alignment horizontal="center"/>
    </xf>
    <xf numFmtId="0" fontId="0" fillId="0" borderId="24" xfId="0" applyBorder="1" applyAlignment="1">
      <alignment horizontal="center"/>
    </xf>
    <xf numFmtId="167" fontId="0" fillId="0" borderId="14" xfId="2" applyNumberFormat="1" applyFont="1" applyBorder="1" applyAlignment="1">
      <alignment horizontal="center"/>
    </xf>
    <xf numFmtId="0" fontId="2" fillId="0" borderId="25" xfId="0" applyFont="1" applyBorder="1" applyAlignment="1">
      <alignment horizontal="center"/>
    </xf>
    <xf numFmtId="0" fontId="0" fillId="0" borderId="26" xfId="0" applyBorder="1" applyAlignment="1">
      <alignment horizontal="center"/>
    </xf>
    <xf numFmtId="0" fontId="0" fillId="0" borderId="26" xfId="0" applyBorder="1"/>
    <xf numFmtId="0" fontId="0" fillId="0" borderId="27" xfId="0" applyBorder="1" applyAlignment="1">
      <alignment horizontal="center"/>
    </xf>
    <xf numFmtId="0" fontId="0" fillId="0" borderId="21" xfId="0" applyBorder="1" applyAlignment="1">
      <alignment horizontal="center"/>
    </xf>
    <xf numFmtId="0" fontId="0" fillId="0" borderId="21" xfId="0" applyBorder="1"/>
    <xf numFmtId="0" fontId="0" fillId="0" borderId="22" xfId="0" applyBorder="1" applyAlignment="1">
      <alignment horizontal="center"/>
    </xf>
    <xf numFmtId="0" fontId="3" fillId="2" borderId="0" xfId="0" applyFont="1" applyFill="1" applyAlignment="1">
      <alignment horizontal="left" vertical="center" indent="10"/>
    </xf>
    <xf numFmtId="37" fontId="0" fillId="0" borderId="0" xfId="0" applyNumberFormat="1" applyAlignment="1">
      <alignment horizontal="center"/>
    </xf>
    <xf numFmtId="37" fontId="19" fillId="0" borderId="0" xfId="1" applyNumberFormat="1" applyFont="1" applyFill="1" applyAlignment="1">
      <alignment horizontal="left"/>
    </xf>
    <xf numFmtId="37" fontId="0" fillId="0" borderId="0" xfId="1" applyNumberFormat="1" applyFont="1" applyFill="1" applyAlignment="1">
      <alignment horizontal="left"/>
    </xf>
    <xf numFmtId="168" fontId="0" fillId="0" borderId="0" xfId="2" applyNumberFormat="1" applyFont="1" applyFill="1" applyAlignment="1">
      <alignment horizontal="center"/>
    </xf>
    <xf numFmtId="169" fontId="0" fillId="0" borderId="0" xfId="0" applyNumberFormat="1" applyAlignment="1">
      <alignment horizontal="center"/>
    </xf>
    <xf numFmtId="37" fontId="2" fillId="0" borderId="0" xfId="0" applyNumberFormat="1" applyFont="1" applyAlignment="1">
      <alignment horizontal="center"/>
    </xf>
    <xf numFmtId="170" fontId="0" fillId="0" borderId="0" xfId="0" applyNumberFormat="1" applyAlignment="1">
      <alignment horizontal="center"/>
    </xf>
    <xf numFmtId="9" fontId="0" fillId="0" borderId="0" xfId="3" applyFont="1" applyFill="1" applyAlignment="1">
      <alignment horizontal="center"/>
    </xf>
    <xf numFmtId="171" fontId="0" fillId="0" borderId="0" xfId="0" applyNumberFormat="1" applyAlignment="1">
      <alignment horizontal="center"/>
    </xf>
    <xf numFmtId="9" fontId="20" fillId="0" borderId="0" xfId="3" applyFont="1" applyFill="1" applyAlignment="1">
      <alignment horizontal="center"/>
    </xf>
    <xf numFmtId="172" fontId="20" fillId="0" borderId="0" xfId="3" applyNumberFormat="1" applyFont="1" applyFill="1" applyAlignment="1">
      <alignment horizontal="center"/>
    </xf>
    <xf numFmtId="10" fontId="0" fillId="0" borderId="0" xfId="3" applyNumberFormat="1" applyFont="1" applyFill="1" applyAlignment="1">
      <alignment horizontal="center"/>
    </xf>
    <xf numFmtId="37" fontId="0" fillId="0" borderId="0" xfId="0" applyNumberFormat="1" applyAlignment="1">
      <alignment horizontal="left"/>
    </xf>
    <xf numFmtId="37" fontId="0" fillId="0" borderId="28" xfId="0" applyNumberFormat="1" applyBorder="1" applyAlignment="1">
      <alignment horizontal="center"/>
    </xf>
    <xf numFmtId="37" fontId="0" fillId="0" borderId="29" xfId="0" applyNumberFormat="1" applyBorder="1" applyAlignment="1">
      <alignment horizontal="center"/>
    </xf>
    <xf numFmtId="37" fontId="0" fillId="0" borderId="30" xfId="0" applyNumberFormat="1" applyBorder="1" applyAlignment="1">
      <alignment horizontal="center"/>
    </xf>
    <xf numFmtId="37" fontId="0" fillId="0" borderId="31" xfId="0" applyNumberFormat="1" applyBorder="1" applyAlignment="1">
      <alignment horizontal="center"/>
    </xf>
    <xf numFmtId="37" fontId="0" fillId="0" borderId="32" xfId="0" applyNumberFormat="1" applyBorder="1" applyAlignment="1">
      <alignment horizontal="center"/>
    </xf>
    <xf numFmtId="37" fontId="0" fillId="0" borderId="33" xfId="0" applyNumberFormat="1" applyBorder="1" applyAlignment="1">
      <alignment horizontal="center"/>
    </xf>
    <xf numFmtId="37" fontId="0" fillId="0" borderId="34" xfId="0" applyNumberFormat="1" applyBorder="1" applyAlignment="1">
      <alignment horizontal="center"/>
    </xf>
    <xf numFmtId="37" fontId="0" fillId="0" borderId="35" xfId="0" applyNumberFormat="1" applyBorder="1" applyAlignment="1">
      <alignment horizontal="center"/>
    </xf>
    <xf numFmtId="37" fontId="21" fillId="0" borderId="0" xfId="0" applyNumberFormat="1" applyFont="1" applyAlignment="1">
      <alignment horizontal="center"/>
    </xf>
    <xf numFmtId="37" fontId="0" fillId="0" borderId="15" xfId="0" applyNumberFormat="1" applyBorder="1" applyAlignment="1">
      <alignment horizontal="center"/>
    </xf>
    <xf numFmtId="37" fontId="0" fillId="0" borderId="16" xfId="0" applyNumberFormat="1" applyBorder="1" applyAlignment="1">
      <alignment horizontal="center"/>
    </xf>
    <xf numFmtId="37" fontId="0" fillId="0" borderId="17" xfId="0" applyNumberFormat="1" applyBorder="1" applyAlignment="1">
      <alignment horizontal="center"/>
    </xf>
    <xf numFmtId="169" fontId="0" fillId="0" borderId="32" xfId="0" applyNumberFormat="1" applyBorder="1" applyAlignment="1">
      <alignment horizontal="center"/>
    </xf>
    <xf numFmtId="37" fontId="21" fillId="0" borderId="32" xfId="0" applyNumberFormat="1" applyFont="1" applyBorder="1" applyAlignment="1">
      <alignment horizontal="center"/>
    </xf>
    <xf numFmtId="0" fontId="18" fillId="2" borderId="7" xfId="0" applyFont="1" applyFill="1" applyBorder="1" applyAlignment="1">
      <alignment vertical="center"/>
    </xf>
    <xf numFmtId="15" fontId="18" fillId="2" borderId="9" xfId="0" applyNumberFormat="1" applyFont="1" applyFill="1" applyBorder="1" applyAlignment="1">
      <alignment vertical="center"/>
    </xf>
    <xf numFmtId="0" fontId="4" fillId="2" borderId="9" xfId="0" applyFont="1" applyFill="1" applyBorder="1" applyAlignment="1">
      <alignment vertical="center"/>
    </xf>
    <xf numFmtId="0" fontId="3" fillId="2" borderId="0" xfId="0" applyFont="1" applyFill="1" applyAlignment="1">
      <alignment horizontal="left" vertical="center" indent="5"/>
    </xf>
    <xf numFmtId="0" fontId="24" fillId="0" borderId="0" xfId="0" applyFont="1"/>
    <xf numFmtId="10" fontId="0" fillId="0" borderId="0" xfId="0" applyNumberFormat="1"/>
    <xf numFmtId="0" fontId="25" fillId="0" borderId="0" xfId="0" applyFont="1"/>
    <xf numFmtId="0" fontId="25" fillId="0" borderId="10" xfId="0" applyFont="1" applyBorder="1"/>
    <xf numFmtId="0" fontId="0" fillId="0" borderId="11" xfId="0" applyBorder="1"/>
    <xf numFmtId="10" fontId="0" fillId="0" borderId="10" xfId="3" applyNumberFormat="1" applyFont="1" applyBorder="1"/>
    <xf numFmtId="10" fontId="0" fillId="0" borderId="6" xfId="3" applyNumberFormat="1" applyFont="1" applyBorder="1"/>
    <xf numFmtId="10" fontId="0" fillId="0" borderId="7" xfId="3" applyNumberFormat="1" applyFont="1" applyBorder="1"/>
    <xf numFmtId="0" fontId="0" fillId="0" borderId="36" xfId="0" applyBorder="1"/>
    <xf numFmtId="0" fontId="0" fillId="0" borderId="19" xfId="0" applyBorder="1"/>
    <xf numFmtId="10" fontId="0" fillId="0" borderId="36" xfId="3" applyNumberFormat="1" applyFont="1" applyBorder="1"/>
    <xf numFmtId="10" fontId="0" fillId="0" borderId="0" xfId="3" applyNumberFormat="1" applyFont="1" applyBorder="1"/>
    <xf numFmtId="10" fontId="0" fillId="0" borderId="19" xfId="3" applyNumberFormat="1" applyFont="1" applyBorder="1"/>
    <xf numFmtId="43" fontId="0" fillId="0" borderId="36" xfId="0" applyNumberFormat="1" applyBorder="1"/>
    <xf numFmtId="10" fontId="0" fillId="0" borderId="11" xfId="3" applyNumberFormat="1" applyFont="1" applyBorder="1"/>
    <xf numFmtId="10" fontId="0" fillId="0" borderId="8" xfId="3" applyNumberFormat="1" applyFont="1" applyBorder="1"/>
    <xf numFmtId="10" fontId="0" fillId="0" borderId="9" xfId="3" applyNumberFormat="1" applyFont="1" applyBorder="1"/>
    <xf numFmtId="0" fontId="4" fillId="2" borderId="1" xfId="0" applyFont="1" applyFill="1" applyBorder="1" applyAlignment="1">
      <alignment horizontal="right" vertical="center"/>
    </xf>
    <xf numFmtId="0" fontId="4" fillId="2" borderId="5" xfId="0" applyFont="1" applyFill="1" applyBorder="1" applyAlignment="1">
      <alignment horizontal="right" vertical="center"/>
    </xf>
    <xf numFmtId="6" fontId="4" fillId="2" borderId="19" xfId="0" applyNumberFormat="1" applyFont="1" applyFill="1" applyBorder="1" applyAlignment="1">
      <alignment horizontal="right" vertical="center"/>
    </xf>
    <xf numFmtId="6" fontId="4" fillId="2" borderId="9" xfId="0" applyNumberFormat="1" applyFont="1" applyFill="1" applyBorder="1" applyAlignment="1">
      <alignment horizontal="right" vertical="center"/>
    </xf>
    <xf numFmtId="0" fontId="3" fillId="2" borderId="0" xfId="0" applyFont="1" applyFill="1" applyAlignment="1">
      <alignment vertical="center" wrapText="1"/>
    </xf>
    <xf numFmtId="0" fontId="0" fillId="2" borderId="0" xfId="0" applyFill="1" applyAlignment="1">
      <alignment vertical="center" wrapText="1"/>
    </xf>
    <xf numFmtId="3" fontId="4" fillId="2" borderId="19" xfId="0" applyNumberFormat="1" applyFont="1" applyFill="1" applyBorder="1" applyAlignment="1">
      <alignment horizontal="right" vertical="center"/>
    </xf>
    <xf numFmtId="0" fontId="4" fillId="2" borderId="1" xfId="0" applyFont="1" applyFill="1" applyBorder="1" applyAlignment="1">
      <alignment vertical="center"/>
    </xf>
    <xf numFmtId="0" fontId="29" fillId="0" borderId="10" xfId="4" applyFont="1" applyBorder="1" applyAlignment="1" applyProtection="1">
      <alignment vertical="center"/>
      <protection locked="0"/>
    </xf>
    <xf numFmtId="0" fontId="30" fillId="0" borderId="6" xfId="4" applyFont="1" applyBorder="1" applyAlignment="1" applyProtection="1">
      <alignment vertical="center"/>
      <protection locked="0"/>
    </xf>
    <xf numFmtId="0" fontId="31" fillId="0" borderId="6" xfId="4" applyFont="1" applyBorder="1" applyAlignment="1">
      <alignment vertical="center"/>
    </xf>
    <xf numFmtId="0" fontId="32" fillId="0" borderId="7" xfId="4" applyFont="1" applyBorder="1" applyAlignment="1">
      <alignment horizontal="right" vertical="center"/>
    </xf>
    <xf numFmtId="0" fontId="31" fillId="0" borderId="11" xfId="4" applyFont="1" applyBorder="1" applyAlignment="1">
      <alignment vertical="center"/>
    </xf>
    <xf numFmtId="0" fontId="31" fillId="0" borderId="8" xfId="4" applyFont="1" applyBorder="1" applyAlignment="1">
      <alignment vertical="center"/>
    </xf>
    <xf numFmtId="0" fontId="31" fillId="0" borderId="9" xfId="4" applyFont="1" applyBorder="1" applyAlignment="1">
      <alignment horizontal="right"/>
    </xf>
    <xf numFmtId="0" fontId="31" fillId="0" borderId="9" xfId="4" applyFont="1" applyBorder="1" applyAlignment="1">
      <alignment vertical="center"/>
    </xf>
    <xf numFmtId="0" fontId="31" fillId="0" borderId="36" xfId="4" applyFont="1" applyBorder="1" applyAlignment="1">
      <alignment vertical="center"/>
    </xf>
    <xf numFmtId="0" fontId="34" fillId="0" borderId="28" xfId="4" applyFont="1" applyBorder="1" applyAlignment="1" applyProtection="1">
      <alignment vertical="center"/>
      <protection locked="0"/>
    </xf>
    <xf numFmtId="167" fontId="34" fillId="0" borderId="39" xfId="2" applyNumberFormat="1" applyFont="1" applyBorder="1" applyAlignment="1" applyProtection="1">
      <alignment vertical="center"/>
      <protection locked="0"/>
    </xf>
    <xf numFmtId="167" fontId="34" fillId="0" borderId="40" xfId="2" applyNumberFormat="1" applyFont="1" applyBorder="1" applyAlignment="1" applyProtection="1">
      <alignment vertical="center"/>
      <protection locked="0"/>
    </xf>
    <xf numFmtId="167" fontId="34" fillId="0" borderId="41" xfId="2" applyNumberFormat="1" applyFont="1" applyBorder="1" applyAlignment="1" applyProtection="1">
      <alignment vertical="center"/>
      <protection locked="0"/>
    </xf>
    <xf numFmtId="0" fontId="34" fillId="3" borderId="36" xfId="4" applyFont="1" applyFill="1" applyBorder="1" applyAlignment="1">
      <alignment vertical="center"/>
    </xf>
    <xf numFmtId="41" fontId="34" fillId="0" borderId="0" xfId="5" applyNumberFormat="1" applyFont="1" applyFill="1" applyBorder="1" applyAlignment="1" applyProtection="1">
      <alignment vertical="center"/>
    </xf>
    <xf numFmtId="41" fontId="34" fillId="0" borderId="19" xfId="5" applyNumberFormat="1" applyFont="1" applyFill="1" applyBorder="1" applyAlignment="1" applyProtection="1">
      <alignment vertical="center"/>
    </xf>
    <xf numFmtId="0" fontId="34" fillId="0" borderId="36" xfId="4" applyFont="1" applyBorder="1" applyAlignment="1" applyProtection="1">
      <alignment horizontal="left" vertical="center" indent="2"/>
      <protection locked="0"/>
    </xf>
    <xf numFmtId="167" fontId="34" fillId="0" borderId="0" xfId="5" applyNumberFormat="1" applyFont="1" applyBorder="1" applyAlignment="1" applyProtection="1">
      <alignment vertical="center"/>
      <protection locked="0"/>
    </xf>
    <xf numFmtId="167" fontId="34" fillId="0" borderId="19" xfId="5" applyNumberFormat="1" applyFont="1" applyBorder="1" applyAlignment="1" applyProtection="1">
      <alignment vertical="center"/>
      <protection locked="0"/>
    </xf>
    <xf numFmtId="41" fontId="34" fillId="0" borderId="0" xfId="5" applyNumberFormat="1" applyFont="1" applyBorder="1" applyAlignment="1" applyProtection="1">
      <alignment vertical="center"/>
      <protection locked="0"/>
    </xf>
    <xf numFmtId="41" fontId="34" fillId="0" borderId="19" xfId="5" applyNumberFormat="1" applyFont="1" applyBorder="1" applyAlignment="1" applyProtection="1">
      <alignment vertical="center"/>
      <protection locked="0"/>
    </xf>
    <xf numFmtId="0" fontId="34" fillId="0" borderId="36" xfId="4" applyFont="1" applyBorder="1" applyAlignment="1" applyProtection="1">
      <alignment horizontal="left" vertical="center" indent="4"/>
      <protection locked="0"/>
    </xf>
    <xf numFmtId="0" fontId="34" fillId="0" borderId="31" xfId="4" applyFont="1" applyBorder="1" applyAlignment="1" applyProtection="1">
      <alignment vertical="center"/>
      <protection locked="0"/>
    </xf>
    <xf numFmtId="41" fontId="34" fillId="0" borderId="45" xfId="5" applyNumberFormat="1" applyFont="1" applyBorder="1" applyAlignment="1" applyProtection="1">
      <alignment vertical="center"/>
      <protection locked="0"/>
    </xf>
    <xf numFmtId="41" fontId="34" fillId="0" borderId="46" xfId="5" applyNumberFormat="1" applyFont="1" applyBorder="1" applyAlignment="1" applyProtection="1">
      <alignment vertical="center"/>
      <protection locked="0"/>
    </xf>
    <xf numFmtId="41" fontId="34" fillId="0" borderId="47" xfId="5" applyNumberFormat="1" applyFont="1" applyBorder="1" applyAlignment="1" applyProtection="1">
      <alignment vertical="center"/>
      <protection locked="0"/>
    </xf>
    <xf numFmtId="41" fontId="34" fillId="0" borderId="48" xfId="5" applyNumberFormat="1" applyFont="1" applyBorder="1" applyAlignment="1" applyProtection="1">
      <alignment vertical="center"/>
      <protection locked="0"/>
    </xf>
    <xf numFmtId="41" fontId="34" fillId="0" borderId="49" xfId="5" applyNumberFormat="1" applyFont="1" applyBorder="1" applyAlignment="1" applyProtection="1">
      <alignment vertical="center"/>
      <protection locked="0"/>
    </xf>
    <xf numFmtId="41" fontId="34" fillId="0" borderId="50" xfId="5" applyNumberFormat="1" applyFont="1" applyBorder="1" applyAlignment="1" applyProtection="1">
      <alignment vertical="center"/>
      <protection locked="0"/>
    </xf>
    <xf numFmtId="0" fontId="36" fillId="0" borderId="28" xfId="4" applyFont="1" applyBorder="1" applyAlignment="1" applyProtection="1">
      <alignment vertical="center"/>
      <protection locked="0"/>
    </xf>
    <xf numFmtId="41" fontId="36" fillId="0" borderId="39" xfId="5" applyNumberFormat="1" applyFont="1" applyBorder="1" applyAlignment="1" applyProtection="1">
      <alignment vertical="center"/>
      <protection locked="0"/>
    </xf>
    <xf numFmtId="41" fontId="36" fillId="0" borderId="41" xfId="5" applyNumberFormat="1" applyFont="1" applyBorder="1" applyAlignment="1" applyProtection="1">
      <alignment vertical="center"/>
      <protection locked="0"/>
    </xf>
    <xf numFmtId="0" fontId="37" fillId="0" borderId="51" xfId="4" applyFont="1" applyBorder="1" applyAlignment="1">
      <alignment vertical="center"/>
    </xf>
    <xf numFmtId="167" fontId="37" fillId="0" borderId="52" xfId="2" applyNumberFormat="1" applyFont="1" applyBorder="1" applyAlignment="1" applyProtection="1">
      <alignment vertical="center"/>
      <protection locked="0"/>
    </xf>
    <xf numFmtId="167" fontId="37" fillId="0" borderId="53" xfId="2" applyNumberFormat="1" applyFont="1" applyBorder="1" applyAlignment="1" applyProtection="1">
      <alignment vertical="center"/>
      <protection locked="0"/>
    </xf>
    <xf numFmtId="0" fontId="31" fillId="0" borderId="0" xfId="4" applyFont="1" applyAlignment="1">
      <alignment vertical="center"/>
    </xf>
    <xf numFmtId="0" fontId="38" fillId="0" borderId="19" xfId="4" applyFont="1" applyBorder="1" applyAlignment="1">
      <alignment horizontal="right" vertical="center"/>
    </xf>
    <xf numFmtId="0" fontId="34" fillId="0" borderId="54" xfId="4" applyFont="1" applyBorder="1" applyAlignment="1" applyProtection="1">
      <alignment vertical="center"/>
      <protection locked="0"/>
    </xf>
    <xf numFmtId="167" fontId="34" fillId="0" borderId="55" xfId="2" applyNumberFormat="1" applyFont="1" applyBorder="1" applyAlignment="1" applyProtection="1">
      <alignment vertical="center"/>
      <protection locked="0"/>
    </xf>
    <xf numFmtId="167" fontId="34" fillId="0" borderId="56" xfId="2" applyNumberFormat="1" applyFont="1" applyBorder="1" applyAlignment="1" applyProtection="1">
      <alignment vertical="center"/>
      <protection locked="0"/>
    </xf>
    <xf numFmtId="167" fontId="34" fillId="0" borderId="57" xfId="2" applyNumberFormat="1" applyFont="1" applyBorder="1" applyAlignment="1" applyProtection="1">
      <alignment vertical="center"/>
      <protection locked="0"/>
    </xf>
    <xf numFmtId="0" fontId="36" fillId="0" borderId="58" xfId="4" applyFont="1" applyBorder="1" applyAlignment="1" applyProtection="1">
      <alignment vertical="center"/>
      <protection locked="0"/>
    </xf>
    <xf numFmtId="167" fontId="36" fillId="0" borderId="59" xfId="5" applyNumberFormat="1" applyFont="1" applyBorder="1" applyAlignment="1" applyProtection="1">
      <alignment vertical="center"/>
      <protection locked="0"/>
    </xf>
    <xf numFmtId="167" fontId="36" fillId="0" borderId="60" xfId="5" applyNumberFormat="1" applyFont="1" applyBorder="1" applyAlignment="1" applyProtection="1">
      <alignment vertical="center"/>
      <protection locked="0"/>
    </xf>
    <xf numFmtId="3" fontId="34" fillId="0" borderId="42" xfId="2" applyNumberFormat="1" applyFont="1" applyBorder="1" applyAlignment="1" applyProtection="1">
      <alignment vertical="center"/>
      <protection locked="0"/>
    </xf>
    <xf numFmtId="3" fontId="34" fillId="0" borderId="43" xfId="2" applyNumberFormat="1" applyFont="1" applyBorder="1" applyAlignment="1" applyProtection="1">
      <alignment vertical="center"/>
      <protection locked="0"/>
    </xf>
    <xf numFmtId="3" fontId="34" fillId="0" borderId="44" xfId="2" applyNumberFormat="1" applyFont="1" applyBorder="1" applyAlignment="1" applyProtection="1">
      <alignment vertical="center"/>
      <protection locked="0"/>
    </xf>
    <xf numFmtId="0" fontId="34" fillId="0" borderId="36" xfId="4" applyFont="1" applyBorder="1" applyAlignment="1">
      <alignment vertical="center"/>
    </xf>
    <xf numFmtId="0" fontId="34" fillId="0" borderId="36" xfId="4" applyFont="1" applyBorder="1" applyAlignment="1" applyProtection="1">
      <alignment vertical="center"/>
      <protection locked="0"/>
    </xf>
    <xf numFmtId="0" fontId="34" fillId="0" borderId="31" xfId="4" applyFont="1" applyBorder="1" applyAlignment="1" applyProtection="1">
      <alignment horizontal="left" vertical="center"/>
      <protection locked="0"/>
    </xf>
    <xf numFmtId="41" fontId="34" fillId="0" borderId="61" xfId="5" applyNumberFormat="1" applyFont="1" applyBorder="1" applyAlignment="1" applyProtection="1">
      <alignment vertical="center"/>
      <protection locked="0"/>
    </xf>
    <xf numFmtId="41" fontId="34" fillId="0" borderId="62" xfId="5" applyNumberFormat="1" applyFont="1" applyBorder="1" applyAlignment="1" applyProtection="1">
      <alignment vertical="center"/>
      <protection locked="0"/>
    </xf>
    <xf numFmtId="41" fontId="34" fillId="0" borderId="63" xfId="5" applyNumberFormat="1" applyFont="1" applyBorder="1" applyAlignment="1" applyProtection="1">
      <alignment vertical="center"/>
      <protection locked="0"/>
    </xf>
    <xf numFmtId="41" fontId="34" fillId="0" borderId="64" xfId="5" applyNumberFormat="1" applyFont="1" applyBorder="1" applyAlignment="1" applyProtection="1">
      <alignment vertical="center"/>
      <protection locked="0"/>
    </xf>
    <xf numFmtId="41" fontId="34" fillId="0" borderId="65" xfId="5" applyNumberFormat="1" applyFont="1" applyBorder="1" applyAlignment="1" applyProtection="1">
      <alignment vertical="center"/>
      <protection locked="0"/>
    </xf>
    <xf numFmtId="41" fontId="34" fillId="0" borderId="66" xfId="5" applyNumberFormat="1" applyFont="1" applyBorder="1" applyAlignment="1" applyProtection="1">
      <alignment vertical="center"/>
      <protection locked="0"/>
    </xf>
    <xf numFmtId="0" fontId="34" fillId="0" borderId="67" xfId="4" applyFont="1" applyBorder="1" applyAlignment="1" applyProtection="1">
      <alignment horizontal="left" vertical="center"/>
      <protection locked="0"/>
    </xf>
    <xf numFmtId="41" fontId="34" fillId="0" borderId="61" xfId="5" applyNumberFormat="1" applyFont="1" applyFill="1" applyBorder="1" applyAlignment="1" applyProtection="1">
      <alignment vertical="center"/>
      <protection locked="0"/>
    </xf>
    <xf numFmtId="41" fontId="34" fillId="0" borderId="62" xfId="5" applyNumberFormat="1" applyFont="1" applyFill="1" applyBorder="1" applyAlignment="1" applyProtection="1">
      <alignment vertical="center"/>
      <protection locked="0"/>
    </xf>
    <xf numFmtId="41" fontId="34" fillId="0" borderId="63" xfId="5" applyNumberFormat="1" applyFont="1" applyFill="1" applyBorder="1" applyAlignment="1" applyProtection="1">
      <alignment vertical="center"/>
      <protection locked="0"/>
    </xf>
    <xf numFmtId="0" fontId="37" fillId="0" borderId="68" xfId="4" applyFont="1" applyBorder="1" applyAlignment="1" applyProtection="1">
      <alignment vertical="center"/>
      <protection locked="0"/>
    </xf>
    <xf numFmtId="167" fontId="37" fillId="0" borderId="69" xfId="2" applyNumberFormat="1" applyFont="1" applyBorder="1" applyAlignment="1" applyProtection="1">
      <alignment vertical="center"/>
      <protection locked="0"/>
    </xf>
    <xf numFmtId="167" fontId="37" fillId="0" borderId="70" xfId="2" applyNumberFormat="1" applyFont="1" applyBorder="1" applyAlignment="1" applyProtection="1">
      <alignment vertical="center"/>
      <protection locked="0"/>
    </xf>
    <xf numFmtId="0" fontId="39" fillId="3" borderId="71" xfId="4" applyFont="1" applyFill="1" applyBorder="1" applyAlignment="1">
      <alignment vertical="center"/>
    </xf>
    <xf numFmtId="167" fontId="39" fillId="3" borderId="69" xfId="4" applyNumberFormat="1" applyFont="1" applyFill="1" applyBorder="1" applyAlignment="1">
      <alignment vertical="center"/>
    </xf>
    <xf numFmtId="167" fontId="39" fillId="3" borderId="70" xfId="4" applyNumberFormat="1" applyFont="1" applyFill="1" applyBorder="1" applyAlignment="1">
      <alignment vertical="center"/>
    </xf>
    <xf numFmtId="0" fontId="34" fillId="0" borderId="31" xfId="4" applyFont="1" applyBorder="1" applyAlignment="1" applyProtection="1">
      <alignment horizontal="left" vertical="center" wrapText="1"/>
      <protection locked="0"/>
    </xf>
    <xf numFmtId="41" fontId="34" fillId="0" borderId="72" xfId="5" applyNumberFormat="1" applyFont="1" applyBorder="1" applyAlignment="1" applyProtection="1">
      <alignment vertical="center"/>
      <protection locked="0"/>
    </xf>
    <xf numFmtId="0" fontId="31" fillId="0" borderId="19" xfId="4" applyFont="1" applyBorder="1" applyAlignment="1">
      <alignment vertical="center"/>
    </xf>
    <xf numFmtId="0" fontId="34" fillId="0" borderId="33" xfId="4" applyFont="1" applyBorder="1" applyAlignment="1" applyProtection="1">
      <alignment horizontal="left" vertical="center"/>
      <protection locked="0"/>
    </xf>
    <xf numFmtId="41" fontId="34" fillId="0" borderId="34" xfId="5" applyNumberFormat="1" applyFont="1" applyBorder="1" applyAlignment="1" applyProtection="1">
      <alignment vertical="center"/>
      <protection locked="0"/>
    </xf>
    <xf numFmtId="41" fontId="34" fillId="0" borderId="73" xfId="5" applyNumberFormat="1" applyFont="1" applyBorder="1" applyAlignment="1" applyProtection="1">
      <alignment vertical="center"/>
      <protection locked="0"/>
    </xf>
    <xf numFmtId="0" fontId="31" fillId="0" borderId="0" xfId="4" applyFont="1" applyAlignment="1" applyProtection="1">
      <alignment horizontal="left" vertical="center"/>
      <protection locked="0"/>
    </xf>
    <xf numFmtId="41" fontId="31" fillId="0" borderId="0" xfId="5" applyNumberFormat="1" applyFont="1" applyBorder="1" applyAlignment="1" applyProtection="1">
      <alignment vertical="center"/>
      <protection locked="0"/>
    </xf>
    <xf numFmtId="41" fontId="31" fillId="0" borderId="19" xfId="5" applyNumberFormat="1" applyFont="1" applyBorder="1" applyAlignment="1" applyProtection="1">
      <alignment vertical="center"/>
      <protection locked="0"/>
    </xf>
    <xf numFmtId="0" fontId="40" fillId="3" borderId="36" xfId="4" applyFont="1" applyFill="1" applyBorder="1" applyAlignment="1">
      <alignment vertical="center"/>
    </xf>
    <xf numFmtId="41" fontId="31" fillId="3" borderId="0" xfId="5" applyNumberFormat="1" applyFont="1" applyFill="1" applyBorder="1" applyAlignment="1" applyProtection="1">
      <alignment vertical="center"/>
    </xf>
    <xf numFmtId="41" fontId="31" fillId="3" borderId="19" xfId="5" applyNumberFormat="1" applyFont="1" applyFill="1" applyBorder="1" applyAlignment="1" applyProtection="1">
      <alignment vertical="center"/>
    </xf>
    <xf numFmtId="0" fontId="27" fillId="0" borderId="0" xfId="4" applyFont="1" applyAlignment="1">
      <alignment vertical="center"/>
    </xf>
    <xf numFmtId="167" fontId="27" fillId="0" borderId="0" xfId="6" applyNumberFormat="1" applyFont="1" applyFill="1" applyBorder="1" applyAlignment="1" applyProtection="1">
      <alignment vertical="center"/>
      <protection locked="0"/>
    </xf>
    <xf numFmtId="41" fontId="34" fillId="3" borderId="0" xfId="5" applyNumberFormat="1" applyFont="1" applyFill="1" applyBorder="1" applyAlignment="1" applyProtection="1">
      <alignment vertical="center"/>
      <protection locked="0"/>
    </xf>
    <xf numFmtId="41" fontId="34" fillId="3" borderId="19" xfId="5" applyNumberFormat="1" applyFont="1" applyFill="1" applyBorder="1" applyAlignment="1" applyProtection="1">
      <alignment vertical="center"/>
      <protection locked="0"/>
    </xf>
    <xf numFmtId="0" fontId="41" fillId="0" borderId="0" xfId="4" applyFont="1" applyAlignment="1">
      <alignment vertical="center"/>
    </xf>
    <xf numFmtId="0" fontId="26" fillId="0" borderId="0" xfId="4" applyFont="1" applyAlignment="1">
      <alignment vertical="center"/>
    </xf>
    <xf numFmtId="167" fontId="26" fillId="0" borderId="0" xfId="6" applyNumberFormat="1" applyFont="1" applyFill="1" applyBorder="1" applyAlignment="1" applyProtection="1">
      <alignment vertical="center"/>
      <protection locked="0"/>
    </xf>
    <xf numFmtId="174" fontId="26" fillId="0" borderId="0" xfId="6" applyNumberFormat="1" applyFont="1" applyFill="1" applyBorder="1" applyAlignment="1" applyProtection="1">
      <alignment vertical="center"/>
      <protection locked="0"/>
    </xf>
    <xf numFmtId="0" fontId="42" fillId="0" borderId="0" xfId="4" applyFont="1" applyAlignment="1">
      <alignment vertical="center"/>
    </xf>
    <xf numFmtId="0" fontId="34" fillId="0" borderId="0" xfId="4" applyFont="1" applyAlignment="1" applyProtection="1">
      <alignment horizontal="left" vertical="center" indent="1"/>
      <protection locked="0"/>
    </xf>
    <xf numFmtId="41" fontId="34" fillId="0" borderId="0" xfId="5" applyNumberFormat="1" applyFont="1" applyFill="1" applyBorder="1" applyAlignment="1" applyProtection="1">
      <alignment vertical="center"/>
      <protection locked="0"/>
    </xf>
    <xf numFmtId="0" fontId="34" fillId="0" borderId="0" xfId="4" applyFont="1" applyAlignment="1">
      <alignment vertical="center"/>
    </xf>
    <xf numFmtId="0" fontId="34" fillId="0" borderId="0" xfId="4" applyFont="1" applyAlignment="1" applyProtection="1">
      <alignment vertical="center"/>
      <protection locked="0"/>
    </xf>
    <xf numFmtId="175" fontId="34" fillId="0" borderId="0" xfId="5" applyNumberFormat="1" applyFont="1" applyFill="1" applyBorder="1" applyAlignment="1" applyProtection="1">
      <alignment vertical="center"/>
      <protection locked="0"/>
    </xf>
    <xf numFmtId="41" fontId="34" fillId="3" borderId="0" xfId="5" applyNumberFormat="1" applyFont="1" applyFill="1" applyBorder="1" applyAlignment="1" applyProtection="1">
      <alignment vertical="center"/>
    </xf>
    <xf numFmtId="41" fontId="34" fillId="3" borderId="19" xfId="5" applyNumberFormat="1" applyFont="1" applyFill="1" applyBorder="1" applyAlignment="1" applyProtection="1">
      <alignment vertical="center"/>
    </xf>
    <xf numFmtId="0" fontId="34" fillId="3" borderId="36" xfId="4" applyFont="1" applyFill="1" applyBorder="1" applyAlignment="1" applyProtection="1">
      <alignment vertical="center"/>
      <protection locked="0"/>
    </xf>
    <xf numFmtId="0" fontId="31" fillId="0" borderId="0" xfId="4" applyFont="1" applyAlignment="1" applyProtection="1">
      <alignment vertical="center"/>
      <protection locked="0"/>
    </xf>
    <xf numFmtId="0" fontId="31" fillId="3" borderId="36" xfId="4" applyFont="1" applyFill="1" applyBorder="1" applyAlignment="1">
      <alignment vertical="center"/>
    </xf>
    <xf numFmtId="0" fontId="31" fillId="3" borderId="0" xfId="4" applyFont="1" applyFill="1" applyAlignment="1">
      <alignment vertical="center"/>
    </xf>
    <xf numFmtId="0" fontId="31" fillId="3" borderId="19" xfId="4" applyFont="1" applyFill="1" applyBorder="1" applyAlignment="1">
      <alignment vertical="center"/>
    </xf>
    <xf numFmtId="0" fontId="38" fillId="0" borderId="9" xfId="4" applyFont="1" applyBorder="1" applyAlignment="1">
      <alignment horizontal="right" vertical="center"/>
    </xf>
    <xf numFmtId="0" fontId="18" fillId="2" borderId="1" xfId="0" applyFont="1" applyFill="1" applyBorder="1" applyAlignment="1">
      <alignment horizontal="center" vertical="center"/>
    </xf>
    <xf numFmtId="0" fontId="18" fillId="2" borderId="5" xfId="0" applyFont="1" applyFill="1" applyBorder="1" applyAlignment="1">
      <alignment horizontal="right" vertical="center"/>
    </xf>
    <xf numFmtId="10" fontId="4" fillId="2" borderId="9" xfId="0" applyNumberFormat="1" applyFont="1" applyFill="1" applyBorder="1" applyAlignment="1">
      <alignment horizontal="right" vertical="center"/>
    </xf>
    <xf numFmtId="0" fontId="18" fillId="2" borderId="1" xfId="0" applyFont="1" applyFill="1" applyBorder="1" applyAlignment="1">
      <alignment horizontal="right" vertical="center"/>
    </xf>
    <xf numFmtId="0" fontId="18" fillId="2" borderId="10" xfId="0" applyFont="1" applyFill="1" applyBorder="1" applyAlignment="1">
      <alignment vertical="center"/>
    </xf>
    <xf numFmtId="0" fontId="4" fillId="2" borderId="3" xfId="0" applyFont="1" applyFill="1" applyBorder="1" applyAlignment="1">
      <alignment horizontal="right" vertical="center"/>
    </xf>
    <xf numFmtId="0" fontId="4" fillId="2" borderId="19" xfId="0" applyFont="1" applyFill="1" applyBorder="1" applyAlignment="1">
      <alignment horizontal="right" vertical="center"/>
    </xf>
    <xf numFmtId="0" fontId="18" fillId="2" borderId="13" xfId="0" applyFont="1" applyFill="1" applyBorder="1" applyAlignment="1">
      <alignment vertical="center"/>
    </xf>
    <xf numFmtId="0" fontId="18" fillId="2" borderId="36" xfId="0" applyFont="1" applyFill="1" applyBorder="1" applyAlignment="1">
      <alignment vertical="center"/>
    </xf>
    <xf numFmtId="0" fontId="2" fillId="0" borderId="0" xfId="0" applyFont="1" applyAlignment="1">
      <alignment horizontal="center"/>
    </xf>
    <xf numFmtId="3" fontId="2" fillId="0" borderId="0" xfId="0" applyNumberFormat="1" applyFont="1" applyAlignment="1">
      <alignment horizontal="center"/>
    </xf>
    <xf numFmtId="0" fontId="0" fillId="0" borderId="0" xfId="0" applyAlignment="1">
      <alignment horizontal="center"/>
    </xf>
    <xf numFmtId="14" fontId="0" fillId="0" borderId="0" xfId="0" applyNumberFormat="1" applyAlignment="1">
      <alignment horizontal="center"/>
    </xf>
    <xf numFmtId="0" fontId="5" fillId="0" borderId="0" xfId="0" applyFont="1" applyAlignment="1">
      <alignment vertical="center"/>
    </xf>
    <xf numFmtId="0" fontId="4" fillId="2" borderId="9" xfId="0" applyFont="1" applyFill="1" applyBorder="1" applyAlignment="1">
      <alignment horizontal="right" vertical="center"/>
    </xf>
    <xf numFmtId="3" fontId="4" fillId="2" borderId="9" xfId="0" applyNumberFormat="1" applyFont="1" applyFill="1" applyBorder="1" applyAlignment="1">
      <alignment horizontal="right" vertical="center"/>
    </xf>
    <xf numFmtId="0" fontId="4" fillId="2" borderId="4" xfId="0" applyFont="1" applyFill="1" applyBorder="1" applyAlignment="1">
      <alignment vertical="center" wrapText="1"/>
    </xf>
    <xf numFmtId="0" fontId="9" fillId="0" borderId="0" xfId="0" applyFont="1" applyAlignment="1">
      <alignment vertical="center"/>
    </xf>
    <xf numFmtId="0" fontId="45" fillId="0" borderId="84" xfId="0" applyFont="1" applyBorder="1" applyAlignment="1">
      <alignment horizontal="center" vertical="center" wrapText="1"/>
    </xf>
    <xf numFmtId="0" fontId="45" fillId="0" borderId="80"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85" xfId="0" applyFont="1" applyBorder="1" applyAlignment="1">
      <alignment horizontal="center" vertical="center" wrapText="1"/>
    </xf>
    <xf numFmtId="0" fontId="28" fillId="0" borderId="84" xfId="0" applyFont="1" applyBorder="1" applyAlignment="1">
      <alignment vertical="center" wrapText="1"/>
    </xf>
    <xf numFmtId="3" fontId="48" fillId="0" borderId="80" xfId="0" applyNumberFormat="1" applyFont="1" applyBorder="1" applyAlignment="1">
      <alignment vertical="center" shrinkToFit="1"/>
    </xf>
    <xf numFmtId="3" fontId="48" fillId="0" borderId="85" xfId="0" applyNumberFormat="1" applyFont="1" applyBorder="1" applyAlignment="1">
      <alignment vertical="center" shrinkToFit="1"/>
    </xf>
    <xf numFmtId="176" fontId="37" fillId="0" borderId="86" xfId="2" applyNumberFormat="1" applyFont="1" applyBorder="1" applyAlignment="1" applyProtection="1">
      <alignment vertical="center"/>
      <protection locked="0"/>
    </xf>
    <xf numFmtId="176" fontId="37" fillId="0" borderId="87" xfId="2" applyNumberFormat="1" applyFont="1" applyBorder="1" applyAlignment="1" applyProtection="1">
      <alignment vertical="center"/>
      <protection locked="0"/>
    </xf>
    <xf numFmtId="0" fontId="28" fillId="0" borderId="25" xfId="0" applyFont="1" applyBorder="1" applyAlignment="1">
      <alignment vertical="center" wrapText="1"/>
    </xf>
    <xf numFmtId="3" fontId="48" fillId="0" borderId="26" xfId="0" applyNumberFormat="1" applyFont="1" applyBorder="1" applyAlignment="1">
      <alignment vertical="center" shrinkToFit="1"/>
    </xf>
    <xf numFmtId="3" fontId="48" fillId="0" borderId="27" xfId="0" applyNumberFormat="1" applyFont="1" applyBorder="1" applyAlignment="1">
      <alignment vertical="center" shrinkToFit="1"/>
    </xf>
    <xf numFmtId="0" fontId="10" fillId="0" borderId="0" xfId="0" applyFont="1" applyAlignment="1">
      <alignment vertical="center"/>
    </xf>
    <xf numFmtId="176" fontId="37" fillId="0" borderId="88" xfId="2" applyNumberFormat="1" applyFont="1" applyBorder="1" applyAlignment="1" applyProtection="1">
      <alignment vertical="center"/>
      <protection locked="0"/>
    </xf>
    <xf numFmtId="0" fontId="26" fillId="3" borderId="11" xfId="0" applyFont="1" applyFill="1" applyBorder="1"/>
    <xf numFmtId="0" fontId="26" fillId="3" borderId="8" xfId="0" applyFont="1" applyFill="1" applyBorder="1"/>
    <xf numFmtId="0" fontId="26" fillId="3" borderId="9" xfId="0" applyFont="1" applyFill="1" applyBorder="1"/>
    <xf numFmtId="0" fontId="18" fillId="2" borderId="2" xfId="0" applyFont="1" applyFill="1" applyBorder="1" applyAlignment="1">
      <alignment horizontal="right" vertical="center" wrapText="1"/>
    </xf>
    <xf numFmtId="0" fontId="18" fillId="2" borderId="5" xfId="0" applyFont="1" applyFill="1" applyBorder="1" applyAlignment="1">
      <alignment horizontal="center" vertical="center"/>
    </xf>
    <xf numFmtId="0" fontId="34" fillId="0" borderId="31" xfId="4" applyFont="1" applyFill="1" applyBorder="1" applyAlignment="1" applyProtection="1">
      <alignment vertical="center"/>
      <protection locked="0"/>
    </xf>
    <xf numFmtId="3" fontId="34" fillId="0" borderId="42" xfId="2" applyNumberFormat="1" applyFont="1" applyFill="1" applyBorder="1" applyAlignment="1" applyProtection="1">
      <alignment vertical="center"/>
      <protection locked="0"/>
    </xf>
    <xf numFmtId="3" fontId="34" fillId="0" borderId="43" xfId="2" applyNumberFormat="1" applyFont="1" applyFill="1" applyBorder="1" applyAlignment="1" applyProtection="1">
      <alignment vertical="center"/>
      <protection locked="0"/>
    </xf>
    <xf numFmtId="3" fontId="34" fillId="0" borderId="44" xfId="2" applyNumberFormat="1" applyFont="1" applyFill="1" applyBorder="1" applyAlignment="1" applyProtection="1">
      <alignment vertical="center"/>
      <protection locked="0"/>
    </xf>
    <xf numFmtId="0" fontId="34" fillId="0" borderId="36" xfId="4" applyFont="1" applyFill="1" applyBorder="1" applyAlignment="1" applyProtection="1">
      <alignment horizontal="left" vertical="center" indent="2"/>
      <protection locked="0"/>
    </xf>
    <xf numFmtId="41" fontId="34" fillId="0" borderId="19" xfId="5" applyNumberFormat="1" applyFont="1" applyFill="1" applyBorder="1" applyAlignment="1" applyProtection="1">
      <alignment vertical="center"/>
      <protection locked="0"/>
    </xf>
    <xf numFmtId="167" fontId="34" fillId="0" borderId="0" xfId="5" applyNumberFormat="1" applyFont="1" applyFill="1" applyBorder="1" applyAlignment="1" applyProtection="1">
      <alignment vertical="center"/>
      <protection locked="0"/>
    </xf>
    <xf numFmtId="167" fontId="34" fillId="0" borderId="19" xfId="5" applyNumberFormat="1" applyFont="1" applyFill="1" applyBorder="1" applyAlignment="1" applyProtection="1">
      <alignment vertical="center"/>
      <protection locked="0"/>
    </xf>
    <xf numFmtId="0" fontId="46" fillId="0" borderId="0" xfId="0" applyFont="1"/>
    <xf numFmtId="0" fontId="26" fillId="0" borderId="0" xfId="0" applyFont="1"/>
    <xf numFmtId="0" fontId="26" fillId="0" borderId="90" xfId="0" applyFont="1" applyBorder="1" applyAlignment="1">
      <alignment horizontal="right"/>
    </xf>
    <xf numFmtId="0" fontId="26" fillId="0" borderId="90" xfId="0" applyFont="1" applyBorder="1" applyAlignment="1">
      <alignment horizontal="center"/>
    </xf>
    <xf numFmtId="0" fontId="26" fillId="0" borderId="93" xfId="0" applyFont="1" applyBorder="1" applyAlignment="1">
      <alignment horizontal="center"/>
    </xf>
    <xf numFmtId="0" fontId="26" fillId="0" borderId="94" xfId="0" applyFont="1" applyBorder="1" applyAlignment="1">
      <alignment horizontal="center"/>
    </xf>
    <xf numFmtId="0" fontId="26" fillId="0" borderId="93" xfId="0" applyFont="1" applyBorder="1" applyAlignment="1">
      <alignment horizontal="right"/>
    </xf>
    <xf numFmtId="0" fontId="26" fillId="0" borderId="94" xfId="0" applyFont="1" applyBorder="1"/>
    <xf numFmtId="3" fontId="0" fillId="0" borderId="0" xfId="0" applyNumberFormat="1"/>
    <xf numFmtId="0" fontId="26" fillId="0" borderId="31" xfId="0" applyFont="1" applyBorder="1" applyAlignment="1">
      <alignment horizontal="right"/>
    </xf>
    <xf numFmtId="0" fontId="26" fillId="0" borderId="0" xfId="0" applyFont="1" applyBorder="1" applyAlignment="1">
      <alignment horizontal="right"/>
    </xf>
    <xf numFmtId="177" fontId="26" fillId="0" borderId="32" xfId="0" applyNumberFormat="1" applyFont="1" applyBorder="1"/>
    <xf numFmtId="0" fontId="26" fillId="0" borderId="31" xfId="0" applyFont="1" applyBorder="1" applyAlignment="1">
      <alignment horizontal="center"/>
    </xf>
    <xf numFmtId="0" fontId="26" fillId="0" borderId="0" xfId="0" applyFont="1" applyBorder="1" applyAlignment="1">
      <alignment horizontal="center"/>
    </xf>
    <xf numFmtId="0" fontId="26" fillId="0" borderId="32" xfId="0" applyFont="1" applyBorder="1" applyAlignment="1">
      <alignment horizontal="center"/>
    </xf>
    <xf numFmtId="0" fontId="26" fillId="0" borderId="97" xfId="0" applyFont="1" applyBorder="1" applyAlignment="1">
      <alignment horizontal="right"/>
    </xf>
    <xf numFmtId="0" fontId="26" fillId="0" borderId="8" xfId="0" applyFont="1" applyBorder="1" applyAlignment="1">
      <alignment horizontal="right"/>
    </xf>
    <xf numFmtId="177" fontId="26" fillId="0" borderId="98" xfId="0" applyNumberFormat="1" applyFont="1" applyBorder="1"/>
    <xf numFmtId="0" fontId="26" fillId="0" borderId="6" xfId="0" applyFont="1" applyBorder="1"/>
    <xf numFmtId="0" fontId="26" fillId="0" borderId="95" xfId="0" applyFont="1" applyBorder="1" applyAlignment="1">
      <alignment horizontal="center"/>
    </xf>
    <xf numFmtId="178" fontId="26" fillId="0" borderId="12" xfId="0" applyNumberFormat="1" applyFont="1" applyBorder="1" applyAlignment="1">
      <alignment horizontal="center"/>
    </xf>
    <xf numFmtId="178" fontId="26" fillId="0" borderId="96" xfId="0" applyNumberFormat="1" applyFont="1" applyBorder="1" applyAlignment="1">
      <alignment horizontal="center"/>
    </xf>
    <xf numFmtId="0" fontId="31" fillId="0" borderId="19" xfId="4" applyFont="1" applyBorder="1" applyAlignment="1">
      <alignment horizontal="right"/>
    </xf>
    <xf numFmtId="0" fontId="34" fillId="0" borderId="0" xfId="4" applyFont="1" applyAlignment="1" applyProtection="1">
      <alignment horizontal="left" vertical="center" indent="2"/>
      <protection locked="0"/>
    </xf>
    <xf numFmtId="0" fontId="36" fillId="0" borderId="0" xfId="4" applyFont="1" applyAlignment="1" applyProtection="1">
      <alignment horizontal="left" vertical="center" indent="1"/>
      <protection locked="0"/>
    </xf>
    <xf numFmtId="0" fontId="34" fillId="0" borderId="0" xfId="4" applyFont="1" applyAlignment="1" applyProtection="1">
      <alignment horizontal="left" vertical="center"/>
      <protection locked="0"/>
    </xf>
    <xf numFmtId="0" fontId="34" fillId="0" borderId="89" xfId="4" applyFont="1" applyBorder="1" applyAlignment="1" applyProtection="1">
      <alignment horizontal="left" vertical="center"/>
      <protection locked="0"/>
    </xf>
    <xf numFmtId="0" fontId="34" fillId="0" borderId="0" xfId="4" applyFont="1" applyAlignment="1" applyProtection="1">
      <alignment horizontal="left" vertical="center" wrapText="1"/>
      <protection locked="0"/>
    </xf>
    <xf numFmtId="0" fontId="34" fillId="0" borderId="34" xfId="4" applyFont="1" applyBorder="1" applyAlignment="1" applyProtection="1">
      <alignment horizontal="left" vertical="center"/>
      <protection locked="0"/>
    </xf>
    <xf numFmtId="41" fontId="34" fillId="0" borderId="99" xfId="5" applyNumberFormat="1" applyFont="1" applyBorder="1" applyAlignment="1" applyProtection="1">
      <alignment vertical="center"/>
      <protection locked="0"/>
    </xf>
    <xf numFmtId="41" fontId="34" fillId="0" borderId="100" xfId="5" applyNumberFormat="1" applyFont="1" applyBorder="1" applyAlignment="1" applyProtection="1">
      <alignment vertical="center"/>
      <protection locked="0"/>
    </xf>
    <xf numFmtId="41" fontId="34" fillId="0" borderId="99" xfId="5" applyNumberFormat="1" applyFont="1" applyFill="1" applyBorder="1" applyAlignment="1" applyProtection="1">
      <alignment vertical="center"/>
      <protection locked="0"/>
    </xf>
    <xf numFmtId="41" fontId="34" fillId="0" borderId="100" xfId="5" applyNumberFormat="1" applyFont="1" applyFill="1" applyBorder="1" applyAlignment="1" applyProtection="1">
      <alignment vertical="center"/>
      <protection locked="0"/>
    </xf>
    <xf numFmtId="41" fontId="34" fillId="0" borderId="101" xfId="5" applyNumberFormat="1" applyFont="1" applyBorder="1" applyAlignment="1" applyProtection="1">
      <alignment vertical="center"/>
      <protection locked="0"/>
    </xf>
    <xf numFmtId="41" fontId="34" fillId="0" borderId="102" xfId="5" applyNumberFormat="1" applyFont="1" applyBorder="1" applyAlignment="1" applyProtection="1">
      <alignment vertical="center"/>
      <protection locked="0"/>
    </xf>
    <xf numFmtId="0" fontId="36" fillId="0" borderId="59" xfId="4" applyFont="1" applyBorder="1" applyAlignment="1" applyProtection="1">
      <alignment vertical="center"/>
      <protection locked="0"/>
    </xf>
    <xf numFmtId="41" fontId="36" fillId="0" borderId="103" xfId="5" applyNumberFormat="1" applyFont="1" applyBorder="1" applyAlignment="1" applyProtection="1">
      <alignment vertical="center"/>
      <protection locked="0"/>
    </xf>
    <xf numFmtId="41" fontId="36" fillId="0" borderId="104" xfId="5" applyNumberFormat="1" applyFont="1" applyBorder="1" applyAlignment="1" applyProtection="1">
      <alignment vertical="center"/>
      <protection locked="0"/>
    </xf>
    <xf numFmtId="0" fontId="37" fillId="0" borderId="105" xfId="4" applyFont="1" applyBorder="1" applyAlignment="1">
      <alignment vertical="center"/>
    </xf>
    <xf numFmtId="0" fontId="37" fillId="0" borderId="105" xfId="4" applyFont="1" applyBorder="1" applyAlignment="1" applyProtection="1">
      <alignment vertical="center"/>
      <protection locked="0"/>
    </xf>
    <xf numFmtId="176" fontId="37" fillId="0" borderId="105" xfId="2" applyNumberFormat="1" applyFont="1" applyBorder="1" applyAlignment="1" applyProtection="1">
      <alignment vertical="center"/>
      <protection locked="0"/>
    </xf>
    <xf numFmtId="0" fontId="49" fillId="3" borderId="36" xfId="4" applyFont="1" applyFill="1" applyBorder="1" applyAlignment="1">
      <alignment vertical="center"/>
    </xf>
    <xf numFmtId="0" fontId="50" fillId="3" borderId="0" xfId="4" applyFont="1" applyFill="1" applyAlignment="1">
      <alignment vertical="center"/>
    </xf>
    <xf numFmtId="0" fontId="34" fillId="3" borderId="0" xfId="4" applyFont="1" applyFill="1" applyAlignment="1" applyProtection="1">
      <alignment vertical="center"/>
      <protection locked="0"/>
    </xf>
    <xf numFmtId="0" fontId="34" fillId="3" borderId="0" xfId="4" applyFont="1" applyFill="1" applyAlignment="1" applyProtection="1">
      <alignment horizontal="left" vertical="center"/>
      <protection locked="0"/>
    </xf>
    <xf numFmtId="0" fontId="36" fillId="3" borderId="36" xfId="4" applyFont="1" applyFill="1" applyBorder="1" applyAlignment="1" applyProtection="1">
      <alignment vertical="center"/>
      <protection locked="0"/>
    </xf>
    <xf numFmtId="0" fontId="36" fillId="3" borderId="0" xfId="4" applyFont="1" applyFill="1" applyAlignment="1" applyProtection="1">
      <alignment vertical="center"/>
      <protection locked="0"/>
    </xf>
    <xf numFmtId="41" fontId="36" fillId="3" borderId="59" xfId="5" applyNumberFormat="1" applyFont="1" applyFill="1" applyBorder="1" applyAlignment="1" applyProtection="1">
      <alignment vertical="center"/>
      <protection locked="0"/>
    </xf>
    <xf numFmtId="41" fontId="36" fillId="3" borderId="78" xfId="5" applyNumberFormat="1" applyFont="1" applyFill="1" applyBorder="1" applyAlignment="1" applyProtection="1">
      <alignment vertical="center"/>
      <protection locked="0"/>
    </xf>
    <xf numFmtId="0" fontId="39" fillId="4" borderId="36" xfId="4" applyFont="1" applyFill="1" applyBorder="1" applyAlignment="1">
      <alignment vertical="center"/>
    </xf>
    <xf numFmtId="0" fontId="39" fillId="4" borderId="0" xfId="4" applyFont="1" applyFill="1" applyAlignment="1">
      <alignment vertical="center"/>
    </xf>
    <xf numFmtId="0" fontId="37" fillId="3" borderId="0" xfId="4" applyFont="1" applyFill="1" applyAlignment="1">
      <alignment vertical="center"/>
    </xf>
    <xf numFmtId="0" fontId="34" fillId="3" borderId="0" xfId="4" applyFont="1" applyFill="1" applyAlignment="1" applyProtection="1">
      <alignment horizontal="left" vertical="center" indent="2"/>
      <protection locked="0"/>
    </xf>
    <xf numFmtId="0" fontId="36" fillId="3" borderId="36" xfId="4" applyFont="1" applyFill="1" applyBorder="1" applyAlignment="1">
      <alignment horizontal="left" vertical="center"/>
    </xf>
    <xf numFmtId="0" fontId="36" fillId="3" borderId="0" xfId="4" applyFont="1" applyFill="1" applyAlignment="1">
      <alignment horizontal="left" vertical="center"/>
    </xf>
    <xf numFmtId="41" fontId="36" fillId="3" borderId="59" xfId="5" applyNumberFormat="1" applyFont="1" applyFill="1" applyBorder="1" applyAlignment="1" applyProtection="1">
      <alignment vertical="center"/>
    </xf>
    <xf numFmtId="41" fontId="36" fillId="3" borderId="78" xfId="5" applyNumberFormat="1" applyFont="1" applyFill="1" applyBorder="1" applyAlignment="1" applyProtection="1">
      <alignment vertical="center"/>
    </xf>
    <xf numFmtId="0" fontId="37" fillId="0" borderId="36" xfId="4" applyFont="1" applyBorder="1" applyAlignment="1">
      <alignment horizontal="left" vertical="center"/>
    </xf>
    <xf numFmtId="0" fontId="37" fillId="0" borderId="0" xfId="4" applyFont="1" applyAlignment="1">
      <alignment horizontal="left" vertical="center" indent="2"/>
    </xf>
    <xf numFmtId="41" fontId="37" fillId="4" borderId="59" xfId="5" applyNumberFormat="1" applyFont="1" applyFill="1" applyBorder="1" applyAlignment="1" applyProtection="1">
      <alignment vertical="center"/>
    </xf>
    <xf numFmtId="41" fontId="37" fillId="4" borderId="78" xfId="5" applyNumberFormat="1" applyFont="1" applyFill="1" applyBorder="1" applyAlignment="1" applyProtection="1">
      <alignment vertical="center"/>
    </xf>
    <xf numFmtId="0" fontId="39" fillId="6" borderId="36" xfId="4" applyFont="1" applyFill="1" applyBorder="1" applyAlignment="1">
      <alignment vertical="center"/>
    </xf>
    <xf numFmtId="0" fontId="39" fillId="6" borderId="0" xfId="4" applyFont="1" applyFill="1" applyAlignment="1">
      <alignment vertical="center"/>
    </xf>
    <xf numFmtId="173" fontId="39" fillId="6" borderId="0" xfId="4" applyNumberFormat="1" applyFont="1" applyFill="1" applyAlignment="1" applyProtection="1">
      <alignment horizontal="right" vertical="center"/>
      <protection locked="0"/>
    </xf>
    <xf numFmtId="173" fontId="39" fillId="6" borderId="19" xfId="4" applyNumberFormat="1" applyFont="1" applyFill="1" applyBorder="1" applyAlignment="1" applyProtection="1">
      <alignment horizontal="right" vertical="center"/>
      <protection locked="0"/>
    </xf>
    <xf numFmtId="176" fontId="39" fillId="6" borderId="105" xfId="2" applyNumberFormat="1" applyFont="1" applyFill="1" applyBorder="1" applyAlignment="1" applyProtection="1">
      <alignment vertical="center"/>
    </xf>
    <xf numFmtId="176" fontId="39" fillId="6" borderId="88" xfId="2" applyNumberFormat="1" applyFont="1" applyFill="1" applyBorder="1" applyAlignment="1" applyProtection="1">
      <alignment vertical="center"/>
    </xf>
    <xf numFmtId="0" fontId="33" fillId="6" borderId="0" xfId="4" applyFont="1" applyFill="1" applyAlignment="1">
      <alignment vertical="center"/>
    </xf>
    <xf numFmtId="0" fontId="33" fillId="6" borderId="19" xfId="4" applyFont="1" applyFill="1" applyBorder="1" applyAlignment="1">
      <alignment vertical="center"/>
    </xf>
    <xf numFmtId="0" fontId="50" fillId="7" borderId="36" xfId="4" applyFont="1" applyFill="1" applyBorder="1" applyAlignment="1">
      <alignment vertical="center"/>
    </xf>
    <xf numFmtId="0" fontId="49" fillId="7" borderId="0" xfId="4" applyFont="1" applyFill="1" applyAlignment="1">
      <alignment vertical="center"/>
    </xf>
    <xf numFmtId="41" fontId="31" fillId="7" borderId="0" xfId="5" applyNumberFormat="1" applyFont="1" applyFill="1" applyBorder="1" applyAlignment="1" applyProtection="1">
      <alignment vertical="center"/>
    </xf>
    <xf numFmtId="41" fontId="31" fillId="7" borderId="19" xfId="5" applyNumberFormat="1" applyFont="1" applyFill="1" applyBorder="1" applyAlignment="1" applyProtection="1">
      <alignment vertical="center"/>
    </xf>
    <xf numFmtId="0" fontId="15" fillId="6" borderId="36" xfId="4" applyFont="1" applyFill="1" applyBorder="1" applyAlignment="1">
      <alignment vertical="center"/>
    </xf>
    <xf numFmtId="0" fontId="15" fillId="6" borderId="0" xfId="4" applyFont="1" applyFill="1" applyAlignment="1">
      <alignment vertical="center"/>
    </xf>
    <xf numFmtId="0" fontId="15" fillId="6" borderId="0" xfId="4" applyFont="1" applyFill="1" applyAlignment="1" applyProtection="1">
      <alignment horizontal="right" vertical="center"/>
      <protection locked="0"/>
    </xf>
    <xf numFmtId="0" fontId="15" fillId="6" borderId="19" xfId="4" applyFont="1" applyFill="1" applyBorder="1" applyAlignment="1" applyProtection="1">
      <alignment horizontal="right" vertical="center"/>
      <protection locked="0"/>
    </xf>
    <xf numFmtId="0" fontId="27" fillId="6" borderId="0" xfId="4" applyFont="1" applyFill="1" applyAlignment="1">
      <alignment vertical="center"/>
    </xf>
    <xf numFmtId="0" fontId="27" fillId="6" borderId="0" xfId="4" applyFont="1" applyFill="1" applyAlignment="1" applyProtection="1">
      <alignment vertical="center"/>
      <protection locked="0"/>
    </xf>
    <xf numFmtId="0" fontId="27" fillId="6" borderId="19" xfId="4" applyFont="1" applyFill="1" applyBorder="1" applyAlignment="1" applyProtection="1">
      <alignment vertical="center"/>
      <protection locked="0"/>
    </xf>
    <xf numFmtId="0" fontId="15" fillId="6" borderId="106" xfId="4" applyFont="1" applyFill="1" applyBorder="1" applyAlignment="1">
      <alignment vertical="center"/>
    </xf>
    <xf numFmtId="0" fontId="27" fillId="6" borderId="107" xfId="4" applyFont="1" applyFill="1" applyBorder="1" applyAlignment="1">
      <alignment vertical="center"/>
    </xf>
    <xf numFmtId="176" fontId="15" fillId="6" borderId="107" xfId="2" applyNumberFormat="1" applyFont="1" applyFill="1" applyBorder="1" applyAlignment="1" applyProtection="1">
      <alignment vertical="center"/>
      <protection locked="0"/>
    </xf>
    <xf numFmtId="176" fontId="15" fillId="6" borderId="108" xfId="2" applyNumberFormat="1" applyFont="1" applyFill="1" applyBorder="1" applyAlignment="1" applyProtection="1">
      <alignment vertical="center"/>
      <protection locked="0"/>
    </xf>
    <xf numFmtId="179" fontId="0" fillId="0" borderId="14" xfId="0" applyNumberFormat="1" applyBorder="1" applyAlignment="1">
      <alignment horizontal="center"/>
    </xf>
    <xf numFmtId="179" fontId="0" fillId="0" borderId="26" xfId="0" applyNumberFormat="1" applyBorder="1" applyAlignment="1">
      <alignment horizontal="center"/>
    </xf>
    <xf numFmtId="179" fontId="0" fillId="0" borderId="21" xfId="0" applyNumberFormat="1" applyBorder="1" applyAlignment="1">
      <alignment horizontal="center"/>
    </xf>
    <xf numFmtId="180" fontId="0" fillId="0" borderId="0" xfId="0" applyNumberFormat="1" applyAlignment="1">
      <alignment horizontal="center"/>
    </xf>
    <xf numFmtId="180" fontId="2" fillId="0" borderId="0" xfId="1" applyNumberFormat="1" applyFont="1" applyAlignment="1">
      <alignment horizontal="center"/>
    </xf>
    <xf numFmtId="180" fontId="0" fillId="0" borderId="0" xfId="1" applyNumberFormat="1" applyFont="1" applyAlignment="1">
      <alignment horizontal="center"/>
    </xf>
    <xf numFmtId="180" fontId="0" fillId="0" borderId="0" xfId="0" applyNumberFormat="1"/>
    <xf numFmtId="0" fontId="18" fillId="2" borderId="4" xfId="0" applyFont="1" applyFill="1" applyBorder="1" applyAlignment="1">
      <alignment horizontal="right" vertical="center" wrapText="1"/>
    </xf>
    <xf numFmtId="0" fontId="27" fillId="8" borderId="10" xfId="4" applyFont="1" applyFill="1" applyBorder="1" applyAlignment="1">
      <alignment vertical="center"/>
    </xf>
    <xf numFmtId="0" fontId="27" fillId="8" borderId="6" xfId="4" applyFont="1" applyFill="1" applyBorder="1" applyAlignment="1">
      <alignment vertical="center"/>
    </xf>
    <xf numFmtId="0" fontId="27" fillId="8" borderId="6" xfId="4" applyFont="1" applyFill="1" applyBorder="1" applyAlignment="1" applyProtection="1">
      <alignment horizontal="right" vertical="center"/>
      <protection locked="0"/>
    </xf>
    <xf numFmtId="0" fontId="27" fillId="8" borderId="7" xfId="4" applyFont="1" applyFill="1" applyBorder="1" applyAlignment="1" applyProtection="1">
      <alignment horizontal="right" vertical="center"/>
      <protection locked="0"/>
    </xf>
    <xf numFmtId="0" fontId="27" fillId="8" borderId="36" xfId="4" applyFont="1" applyFill="1" applyBorder="1" applyAlignment="1">
      <alignment vertical="center"/>
    </xf>
    <xf numFmtId="0" fontId="27" fillId="8" borderId="0" xfId="4" applyFont="1" applyFill="1" applyAlignment="1">
      <alignment vertical="center"/>
    </xf>
    <xf numFmtId="0" fontId="27" fillId="8" borderId="0" xfId="4" applyFont="1" applyFill="1" applyAlignment="1" applyProtection="1">
      <alignment vertical="center"/>
      <protection locked="0"/>
    </xf>
    <xf numFmtId="0" fontId="27" fillId="8" borderId="19" xfId="4" applyFont="1" applyFill="1" applyBorder="1" applyAlignment="1" applyProtection="1">
      <alignment vertical="center"/>
      <protection locked="0"/>
    </xf>
    <xf numFmtId="0" fontId="33" fillId="8" borderId="36" xfId="4" applyFont="1" applyFill="1" applyBorder="1" applyAlignment="1">
      <alignment vertical="center"/>
    </xf>
    <xf numFmtId="173" fontId="33" fillId="8" borderId="0" xfId="4" applyNumberFormat="1" applyFont="1" applyFill="1" applyAlignment="1" applyProtection="1">
      <alignment horizontal="right" vertical="center"/>
      <protection locked="0"/>
    </xf>
    <xf numFmtId="173" fontId="33" fillId="8" borderId="19" xfId="4" applyNumberFormat="1" applyFont="1" applyFill="1" applyBorder="1" applyAlignment="1" applyProtection="1">
      <alignment horizontal="right" vertical="center"/>
      <protection locked="0"/>
    </xf>
    <xf numFmtId="0" fontId="27" fillId="8" borderId="74" xfId="4" applyFont="1" applyFill="1" applyBorder="1" applyAlignment="1">
      <alignment vertical="center"/>
    </xf>
    <xf numFmtId="0" fontId="27" fillId="8" borderId="75" xfId="4" applyFont="1" applyFill="1" applyBorder="1" applyAlignment="1">
      <alignment vertical="center"/>
    </xf>
    <xf numFmtId="167" fontId="27" fillId="8" borderId="75" xfId="6" applyNumberFormat="1" applyFont="1" applyFill="1" applyBorder="1" applyAlignment="1" applyProtection="1">
      <alignment vertical="center"/>
      <protection locked="0"/>
    </xf>
    <xf numFmtId="167" fontId="27" fillId="8" borderId="76" xfId="6" applyNumberFormat="1" applyFont="1" applyFill="1" applyBorder="1" applyAlignment="1" applyProtection="1">
      <alignment vertical="center"/>
      <protection locked="0"/>
    </xf>
    <xf numFmtId="173" fontId="33" fillId="8" borderId="0" xfId="4" applyNumberFormat="1" applyFont="1" applyFill="1" applyAlignment="1" applyProtection="1">
      <alignment vertical="center"/>
      <protection locked="0"/>
    </xf>
    <xf numFmtId="173" fontId="33" fillId="8" borderId="19" xfId="4" applyNumberFormat="1" applyFont="1" applyFill="1" applyBorder="1" applyAlignment="1" applyProtection="1">
      <alignment vertical="center"/>
      <protection locked="0"/>
    </xf>
    <xf numFmtId="0" fontId="0" fillId="0" borderId="0" xfId="0" applyFill="1"/>
    <xf numFmtId="0" fontId="39" fillId="0" borderId="77" xfId="4" applyFont="1" applyFill="1" applyBorder="1" applyAlignment="1">
      <alignment horizontal="left" vertical="center"/>
    </xf>
    <xf numFmtId="167" fontId="37" fillId="0" borderId="59" xfId="5" applyNumberFormat="1" applyFont="1" applyFill="1" applyBorder="1" applyAlignment="1" applyProtection="1">
      <alignment vertical="center"/>
    </xf>
    <xf numFmtId="167" fontId="37" fillId="0" borderId="78" xfId="5" applyNumberFormat="1" applyFont="1" applyFill="1" applyBorder="1" applyAlignment="1" applyProtection="1">
      <alignment vertical="center"/>
    </xf>
    <xf numFmtId="0" fontId="37" fillId="0" borderId="36" xfId="4" applyFont="1" applyFill="1" applyBorder="1" applyAlignment="1">
      <alignment horizontal="left" vertical="center"/>
    </xf>
    <xf numFmtId="0" fontId="34" fillId="0" borderId="0" xfId="4" applyFont="1" applyFill="1" applyAlignment="1">
      <alignment vertical="center"/>
    </xf>
    <xf numFmtId="0" fontId="34" fillId="0" borderId="19" xfId="4" applyFont="1" applyFill="1" applyBorder="1" applyAlignment="1">
      <alignment vertical="center"/>
    </xf>
    <xf numFmtId="0" fontId="40" fillId="0" borderId="36" xfId="4" applyFont="1" applyFill="1" applyBorder="1" applyAlignment="1">
      <alignment vertical="center"/>
    </xf>
    <xf numFmtId="0" fontId="34" fillId="0" borderId="36" xfId="4" applyFont="1" applyFill="1" applyBorder="1" applyAlignment="1" applyProtection="1">
      <alignment vertical="center"/>
      <protection locked="0"/>
    </xf>
    <xf numFmtId="3" fontId="34" fillId="0" borderId="0" xfId="5" applyNumberFormat="1" applyFont="1" applyFill="1" applyBorder="1" applyAlignment="1" applyProtection="1">
      <alignment vertical="center"/>
      <protection locked="0"/>
    </xf>
    <xf numFmtId="3" fontId="34" fillId="0" borderId="19" xfId="5" applyNumberFormat="1" applyFont="1" applyFill="1" applyBorder="1" applyAlignment="1" applyProtection="1">
      <alignment vertical="center"/>
      <protection locked="0"/>
    </xf>
    <xf numFmtId="0" fontId="34" fillId="0" borderId="79" xfId="4" applyFont="1" applyFill="1" applyBorder="1" applyAlignment="1" applyProtection="1">
      <alignment vertical="center"/>
      <protection locked="0"/>
    </xf>
    <xf numFmtId="0" fontId="39" fillId="0" borderId="36" xfId="4" applyFont="1" applyFill="1" applyBorder="1" applyAlignment="1">
      <alignment horizontal="left" vertical="center"/>
    </xf>
    <xf numFmtId="0" fontId="31" fillId="0" borderId="36" xfId="4" applyFont="1" applyFill="1" applyBorder="1" applyAlignment="1">
      <alignment vertical="center"/>
    </xf>
    <xf numFmtId="0" fontId="31" fillId="0" borderId="0" xfId="4" applyFont="1" applyFill="1" applyAlignment="1">
      <alignment vertical="center"/>
    </xf>
    <xf numFmtId="0" fontId="31" fillId="0" borderId="19" xfId="4" applyFont="1" applyFill="1" applyBorder="1" applyAlignment="1">
      <alignment vertical="center"/>
    </xf>
    <xf numFmtId="0" fontId="39" fillId="0" borderId="71" xfId="4" applyFont="1" applyFill="1" applyBorder="1" applyAlignment="1">
      <alignment vertical="center"/>
    </xf>
    <xf numFmtId="167" fontId="39" fillId="0" borderId="69" xfId="4" applyNumberFormat="1" applyFont="1" applyFill="1" applyBorder="1" applyAlignment="1">
      <alignment vertical="center"/>
    </xf>
    <xf numFmtId="167" fontId="39" fillId="0" borderId="70" xfId="4" applyNumberFormat="1" applyFont="1" applyFill="1" applyBorder="1" applyAlignment="1">
      <alignmen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6" fillId="2" borderId="13"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2" fillId="0" borderId="13" xfId="0" applyFont="1" applyBorder="1" applyAlignment="1">
      <alignment horizontal="center"/>
    </xf>
    <xf numFmtId="0" fontId="2" fillId="0" borderId="12" xfId="0" applyFont="1" applyBorder="1" applyAlignment="1">
      <alignment horizontal="center"/>
    </xf>
    <xf numFmtId="0" fontId="2" fillId="0" borderId="5" xfId="0" applyFont="1" applyBorder="1" applyAlignment="1">
      <alignment horizontal="center"/>
    </xf>
    <xf numFmtId="0" fontId="2" fillId="0" borderId="14" xfId="0" applyFont="1" applyBorder="1" applyAlignment="1">
      <alignment horizontal="center"/>
    </xf>
    <xf numFmtId="0" fontId="18" fillId="2" borderId="2" xfId="0" applyFont="1" applyFill="1" applyBorder="1" applyAlignment="1">
      <alignment vertical="center"/>
    </xf>
    <xf numFmtId="0" fontId="18" fillId="2" borderId="4" xfId="0" applyFont="1" applyFill="1" applyBorder="1" applyAlignment="1">
      <alignment vertical="center"/>
    </xf>
    <xf numFmtId="0" fontId="4" fillId="2" borderId="38" xfId="0" applyFont="1" applyFill="1" applyBorder="1" applyAlignment="1">
      <alignment vertical="center"/>
    </xf>
    <xf numFmtId="0" fontId="4" fillId="2" borderId="37" xfId="0" applyFont="1" applyFill="1" applyBorder="1" applyAlignment="1">
      <alignment vertical="center"/>
    </xf>
    <xf numFmtId="3" fontId="4" fillId="2" borderId="38" xfId="0" applyNumberFormat="1" applyFont="1" applyFill="1" applyBorder="1" applyAlignment="1">
      <alignment horizontal="right" vertical="center"/>
    </xf>
    <xf numFmtId="3" fontId="4" fillId="2" borderId="37" xfId="0" applyNumberFormat="1" applyFont="1" applyFill="1" applyBorder="1" applyAlignment="1">
      <alignment horizontal="right" vertical="center"/>
    </xf>
    <xf numFmtId="0" fontId="18" fillId="2" borderId="2" xfId="0" applyFont="1" applyFill="1" applyBorder="1" applyAlignment="1">
      <alignment horizontal="right" vertical="center" wrapText="1"/>
    </xf>
    <xf numFmtId="0" fontId="18" fillId="2" borderId="37" xfId="0" applyFont="1" applyFill="1" applyBorder="1" applyAlignment="1">
      <alignment horizontal="right" vertical="center" wrapText="1"/>
    </xf>
    <xf numFmtId="0" fontId="4" fillId="2" borderId="2" xfId="0" applyFont="1" applyFill="1" applyBorder="1" applyAlignment="1">
      <alignment vertical="center"/>
    </xf>
    <xf numFmtId="3" fontId="4" fillId="2" borderId="2" xfId="0" applyNumberFormat="1" applyFont="1" applyFill="1" applyBorder="1" applyAlignment="1">
      <alignment horizontal="right" vertical="center"/>
    </xf>
    <xf numFmtId="0" fontId="4" fillId="2" borderId="38" xfId="0" applyFont="1" applyFill="1" applyBorder="1" applyAlignment="1">
      <alignment horizontal="right" vertical="center"/>
    </xf>
    <xf numFmtId="0" fontId="4" fillId="2" borderId="37" xfId="0" applyFont="1" applyFill="1" applyBorder="1" applyAlignment="1">
      <alignment horizontal="right" vertical="center"/>
    </xf>
    <xf numFmtId="0" fontId="27" fillId="8" borderId="13" xfId="0" applyFont="1" applyFill="1" applyBorder="1" applyAlignment="1">
      <alignment horizontal="center" vertical="center"/>
    </xf>
    <xf numFmtId="0" fontId="27" fillId="8" borderId="12" xfId="0" applyFont="1" applyFill="1" applyBorder="1" applyAlignment="1">
      <alignment horizontal="center" vertical="center"/>
    </xf>
    <xf numFmtId="0" fontId="27" fillId="8" borderId="5" xfId="0" applyFont="1" applyFill="1" applyBorder="1" applyAlignment="1">
      <alignment horizontal="center" vertical="center"/>
    </xf>
    <xf numFmtId="0" fontId="18" fillId="2" borderId="2" xfId="0" applyFont="1" applyFill="1" applyBorder="1" applyAlignment="1">
      <alignment vertical="center" wrapText="1"/>
    </xf>
    <xf numFmtId="0" fontId="18" fillId="2" borderId="37" xfId="0" applyFont="1" applyFill="1" applyBorder="1" applyAlignment="1">
      <alignment vertical="center" wrapText="1"/>
    </xf>
    <xf numFmtId="8" fontId="4" fillId="2" borderId="38" xfId="0" applyNumberFormat="1" applyFont="1" applyFill="1" applyBorder="1" applyAlignment="1">
      <alignment horizontal="right" vertical="center" wrapText="1"/>
    </xf>
    <xf numFmtId="8" fontId="4" fillId="2" borderId="37" xfId="0" applyNumberFormat="1" applyFont="1" applyFill="1" applyBorder="1" applyAlignment="1">
      <alignment horizontal="right" vertical="center" wrapText="1"/>
    </xf>
    <xf numFmtId="0" fontId="46" fillId="0" borderId="91" xfId="0" applyFont="1" applyBorder="1" applyAlignment="1">
      <alignment horizontal="center" wrapText="1"/>
    </xf>
    <xf numFmtId="0" fontId="46" fillId="0" borderId="82" xfId="0" applyFont="1" applyBorder="1" applyAlignment="1">
      <alignment horizontal="center" wrapText="1"/>
    </xf>
    <xf numFmtId="0" fontId="46" fillId="0" borderId="92" xfId="0" applyFont="1" applyBorder="1" applyAlignment="1">
      <alignment horizontal="center" wrapText="1"/>
    </xf>
    <xf numFmtId="0" fontId="46" fillId="5" borderId="0" xfId="0" applyFont="1" applyFill="1" applyAlignment="1">
      <alignment horizontal="center" wrapText="1"/>
    </xf>
    <xf numFmtId="0" fontId="0" fillId="2" borderId="19" xfId="0" applyFill="1" applyBorder="1" applyAlignment="1">
      <alignment wrapText="1"/>
    </xf>
    <xf numFmtId="0" fontId="46" fillId="6" borderId="13" xfId="0" applyFont="1" applyFill="1" applyBorder="1" applyAlignment="1">
      <alignment horizontal="center"/>
    </xf>
    <xf numFmtId="0" fontId="46" fillId="6" borderId="12" xfId="0" applyFont="1" applyFill="1" applyBorder="1" applyAlignment="1">
      <alignment horizontal="center"/>
    </xf>
    <xf numFmtId="0" fontId="46" fillId="6" borderId="5" xfId="0" applyFont="1" applyFill="1" applyBorder="1" applyAlignment="1">
      <alignment horizontal="center"/>
    </xf>
    <xf numFmtId="0" fontId="26" fillId="0" borderId="10" xfId="0" applyFont="1" applyBorder="1" applyAlignment="1">
      <alignment horizontal="center"/>
    </xf>
    <xf numFmtId="0" fontId="26" fillId="0" borderId="6" xfId="0" applyFont="1" applyBorder="1" applyAlignment="1">
      <alignment horizontal="center"/>
    </xf>
    <xf numFmtId="0" fontId="26" fillId="0" borderId="7" xfId="0" applyFont="1" applyBorder="1" applyAlignment="1">
      <alignment horizontal="center"/>
    </xf>
    <xf numFmtId="0" fontId="47" fillId="3" borderId="10" xfId="4" applyFont="1" applyFill="1" applyBorder="1" applyAlignment="1" applyProtection="1">
      <alignment horizontal="center" vertical="center"/>
      <protection locked="0"/>
    </xf>
    <xf numFmtId="0" fontId="47" fillId="3" borderId="6" xfId="4" applyFont="1" applyFill="1" applyBorder="1" applyAlignment="1" applyProtection="1">
      <alignment horizontal="center" vertical="center"/>
      <protection locked="0"/>
    </xf>
    <xf numFmtId="0" fontId="47" fillId="3" borderId="7" xfId="4" applyFont="1" applyFill="1" applyBorder="1" applyAlignment="1" applyProtection="1">
      <alignment horizontal="center" vertical="center"/>
      <protection locked="0"/>
    </xf>
    <xf numFmtId="0" fontId="45" fillId="6" borderId="81" xfId="0" applyFont="1" applyFill="1" applyBorder="1" applyAlignment="1">
      <alignment horizontal="center" vertical="center" wrapText="1"/>
    </xf>
    <xf numFmtId="0" fontId="45" fillId="6" borderId="82" xfId="0" applyFont="1" applyFill="1" applyBorder="1" applyAlignment="1">
      <alignment horizontal="center" vertical="center" wrapText="1"/>
    </xf>
    <xf numFmtId="0" fontId="45" fillId="6" borderId="83" xfId="0" applyFont="1" applyFill="1" applyBorder="1" applyAlignment="1">
      <alignment horizontal="center" vertical="center" wrapText="1"/>
    </xf>
  </cellXfs>
  <cellStyles count="8">
    <cellStyle name="Comma" xfId="1" builtinId="3"/>
    <cellStyle name="Comma 2" xfId="6" xr:uid="{C5B03BD3-9C10-4982-957E-3C6B91428783}"/>
    <cellStyle name="Currency" xfId="2" builtinId="4"/>
    <cellStyle name="Currency 2" xfId="5" xr:uid="{80415204-82E5-4A5C-960C-48EAE206E31A}"/>
    <cellStyle name="Normal" xfId="0" builtinId="0"/>
    <cellStyle name="Normal 2" xfId="4" xr:uid="{1E03435F-F937-4D33-B83D-8188DFBB64E5}"/>
    <cellStyle name="Normal 2 2" xfId="7" xr:uid="{4229BD96-C91F-4FE6-8D47-52CB1F19E06F}"/>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FEE6C-2075-46F4-9D40-25C1BBEA8516}">
  <dimension ref="A1:T42"/>
  <sheetViews>
    <sheetView tabSelected="1" workbookViewId="0"/>
  </sheetViews>
  <sheetFormatPr defaultColWidth="8.85546875" defaultRowHeight="15" x14ac:dyDescent="0.25"/>
  <sheetData>
    <row r="1" spans="1:20" ht="22.5" x14ac:dyDescent="0.3">
      <c r="A1" s="6" t="s">
        <v>10</v>
      </c>
      <c r="B1" s="10"/>
      <c r="C1" s="10"/>
      <c r="D1" s="10"/>
      <c r="E1" s="10"/>
      <c r="F1" s="10"/>
      <c r="G1" s="10"/>
      <c r="H1" s="10"/>
      <c r="I1" s="10"/>
      <c r="J1" s="10"/>
      <c r="K1" s="10"/>
      <c r="L1" s="10"/>
      <c r="M1" s="10"/>
      <c r="N1" s="10"/>
      <c r="O1" s="10"/>
      <c r="P1" s="10"/>
      <c r="Q1" s="10"/>
      <c r="R1" s="10"/>
      <c r="S1" s="10"/>
      <c r="T1" s="10"/>
    </row>
    <row r="2" spans="1:20" ht="15.75" x14ac:dyDescent="0.25">
      <c r="A2" s="11" t="s">
        <v>7</v>
      </c>
      <c r="B2" s="10"/>
      <c r="C2" s="10"/>
      <c r="D2" s="10"/>
      <c r="E2" s="10"/>
      <c r="F2" s="10"/>
      <c r="G2" s="10"/>
      <c r="H2" s="10"/>
      <c r="I2" s="10"/>
      <c r="J2" s="10"/>
      <c r="K2" s="10"/>
      <c r="L2" s="10"/>
      <c r="M2" s="10"/>
      <c r="N2" s="10"/>
      <c r="O2" s="10"/>
      <c r="P2" s="10"/>
      <c r="Q2" s="10"/>
      <c r="R2" s="10"/>
      <c r="S2" s="10"/>
      <c r="T2" s="10"/>
    </row>
    <row r="3" spans="1:20" ht="15.75" x14ac:dyDescent="0.25">
      <c r="A3" s="11" t="s">
        <v>8</v>
      </c>
      <c r="B3" s="10"/>
      <c r="C3" s="10"/>
      <c r="D3" s="10"/>
      <c r="E3" s="10"/>
      <c r="F3" s="10"/>
      <c r="G3" s="10"/>
      <c r="H3" s="10"/>
      <c r="I3" s="10"/>
      <c r="J3" s="10"/>
      <c r="K3" s="10"/>
      <c r="L3" s="10"/>
      <c r="M3" s="10"/>
      <c r="N3" s="10"/>
      <c r="O3" s="10"/>
      <c r="P3" s="10"/>
      <c r="Q3" s="10"/>
      <c r="R3" s="10"/>
      <c r="S3" s="10"/>
      <c r="T3" s="10"/>
    </row>
    <row r="4" spans="1:20" ht="15.75" x14ac:dyDescent="0.25">
      <c r="A4" s="12" t="s">
        <v>9</v>
      </c>
      <c r="B4" s="10"/>
      <c r="C4" s="10"/>
      <c r="D4" s="10"/>
      <c r="E4" s="10"/>
      <c r="F4" s="10"/>
      <c r="G4" s="10"/>
      <c r="H4" s="10"/>
      <c r="I4" s="10"/>
      <c r="J4" s="10"/>
      <c r="K4" s="10"/>
      <c r="L4" s="10"/>
      <c r="M4" s="10"/>
      <c r="N4" s="10"/>
      <c r="O4" s="10"/>
      <c r="P4" s="10"/>
      <c r="Q4" s="10"/>
      <c r="R4" s="10"/>
      <c r="S4" s="10"/>
      <c r="T4" s="10"/>
    </row>
    <row r="5" spans="1:20" ht="16.5" thickBot="1" x14ac:dyDescent="0.3">
      <c r="A5" s="12"/>
      <c r="B5" s="10"/>
      <c r="C5" s="10"/>
      <c r="D5" s="10"/>
      <c r="E5" s="10"/>
      <c r="F5" s="10"/>
      <c r="G5" s="10"/>
      <c r="H5" s="10"/>
      <c r="I5" s="10"/>
      <c r="J5" s="10"/>
      <c r="K5" s="10"/>
      <c r="L5" s="10"/>
      <c r="M5" s="10"/>
      <c r="N5" s="10"/>
      <c r="O5" s="10"/>
      <c r="P5" s="10"/>
      <c r="Q5" s="10"/>
      <c r="R5" s="10"/>
      <c r="S5" s="10"/>
      <c r="T5" s="10"/>
    </row>
    <row r="6" spans="1:20" ht="15.6" customHeight="1" x14ac:dyDescent="0.25">
      <c r="A6" s="414" t="s">
        <v>0</v>
      </c>
      <c r="B6" s="417" t="s">
        <v>1</v>
      </c>
      <c r="C6" s="418"/>
      <c r="D6" s="419"/>
      <c r="E6" s="10"/>
      <c r="F6" s="10"/>
      <c r="G6" s="10"/>
      <c r="H6" s="10"/>
      <c r="I6" s="10"/>
      <c r="J6" s="10"/>
      <c r="K6" s="10"/>
      <c r="L6" s="10"/>
      <c r="M6" s="10"/>
      <c r="N6" s="10"/>
      <c r="O6" s="10"/>
      <c r="P6" s="10"/>
      <c r="Q6" s="10"/>
      <c r="R6" s="10"/>
      <c r="S6" s="10"/>
      <c r="T6" s="10"/>
    </row>
    <row r="7" spans="1:20" ht="16.5" thickBot="1" x14ac:dyDescent="0.3">
      <c r="A7" s="415"/>
      <c r="B7" s="420" t="s">
        <v>2</v>
      </c>
      <c r="C7" s="421"/>
      <c r="D7" s="422"/>
      <c r="E7" s="10"/>
      <c r="F7" s="10"/>
      <c r="G7" s="10"/>
      <c r="H7" s="10"/>
      <c r="I7" s="10"/>
      <c r="J7" s="10"/>
      <c r="K7" s="10"/>
      <c r="L7" s="10"/>
      <c r="M7" s="10"/>
      <c r="N7" s="10"/>
      <c r="O7" s="10"/>
      <c r="P7" s="10"/>
      <c r="Q7" s="10"/>
      <c r="R7" s="10"/>
      <c r="S7" s="10"/>
      <c r="T7" s="10"/>
    </row>
    <row r="8" spans="1:20" ht="32.25" thickBot="1" x14ac:dyDescent="0.3">
      <c r="A8" s="416"/>
      <c r="B8" s="13" t="s">
        <v>3</v>
      </c>
      <c r="C8" s="13" t="s">
        <v>4</v>
      </c>
      <c r="D8" s="13" t="s">
        <v>5</v>
      </c>
      <c r="E8" s="10"/>
      <c r="F8" s="10"/>
      <c r="G8" s="10"/>
      <c r="H8" s="10"/>
      <c r="I8" s="10"/>
      <c r="J8" s="10"/>
      <c r="K8" s="10"/>
      <c r="L8" s="10"/>
      <c r="M8" s="10"/>
      <c r="N8" s="10"/>
      <c r="O8" s="10"/>
      <c r="P8" s="10"/>
      <c r="Q8" s="10"/>
      <c r="R8" s="10"/>
      <c r="S8" s="10"/>
      <c r="T8" s="10"/>
    </row>
    <row r="9" spans="1:20" ht="16.5" thickBot="1" x14ac:dyDescent="0.3">
      <c r="A9" s="14">
        <v>2023</v>
      </c>
      <c r="B9" s="13">
        <v>653</v>
      </c>
      <c r="C9" s="13">
        <v>588</v>
      </c>
      <c r="D9" s="13">
        <v>59</v>
      </c>
      <c r="E9" s="10"/>
      <c r="F9" s="10"/>
      <c r="G9" s="10"/>
      <c r="H9" s="10"/>
      <c r="I9" s="10"/>
      <c r="J9" s="10"/>
      <c r="K9" s="10"/>
      <c r="L9" s="10"/>
      <c r="M9" s="10"/>
      <c r="N9" s="10"/>
      <c r="O9" s="10"/>
      <c r="P9" s="10"/>
      <c r="Q9" s="10"/>
      <c r="R9" s="10"/>
      <c r="S9" s="10"/>
      <c r="T9" s="10"/>
    </row>
    <row r="10" spans="1:20" ht="16.5" thickBot="1" x14ac:dyDescent="0.3">
      <c r="A10" s="14">
        <v>2024</v>
      </c>
      <c r="B10" s="13">
        <v>692</v>
      </c>
      <c r="C10" s="13">
        <v>609</v>
      </c>
      <c r="D10" s="13">
        <v>113</v>
      </c>
      <c r="E10" s="10"/>
      <c r="F10" s="10"/>
      <c r="G10" s="10"/>
      <c r="H10" s="10"/>
      <c r="I10" s="10"/>
      <c r="J10" s="10"/>
      <c r="K10" s="10"/>
      <c r="L10" s="10"/>
      <c r="M10" s="10"/>
      <c r="N10" s="10"/>
      <c r="O10" s="10"/>
      <c r="P10" s="10"/>
      <c r="Q10" s="10"/>
      <c r="R10" s="10"/>
      <c r="S10" s="10"/>
      <c r="T10" s="10"/>
    </row>
    <row r="11" spans="1:20" ht="16.5" thickBot="1" x14ac:dyDescent="0.3">
      <c r="A11" s="14">
        <v>2025</v>
      </c>
      <c r="B11" s="13">
        <v>714</v>
      </c>
      <c r="C11" s="13">
        <v>663</v>
      </c>
      <c r="D11" s="13">
        <v>58</v>
      </c>
      <c r="E11" s="10"/>
      <c r="F11" s="10"/>
      <c r="G11" s="10"/>
      <c r="H11" s="10"/>
      <c r="I11" s="10"/>
      <c r="J11" s="10"/>
      <c r="K11" s="10"/>
      <c r="L11" s="10"/>
      <c r="M11" s="10"/>
      <c r="N11" s="10"/>
      <c r="O11" s="10"/>
      <c r="P11" s="10"/>
      <c r="Q11" s="10"/>
      <c r="R11" s="10"/>
      <c r="S11" s="10"/>
      <c r="T11" s="10"/>
    </row>
    <row r="12" spans="1:20" ht="16.5" thickBot="1" x14ac:dyDescent="0.3">
      <c r="A12" s="14">
        <v>2026</v>
      </c>
      <c r="B12" s="13">
        <v>735</v>
      </c>
      <c r="C12" s="13">
        <v>671</v>
      </c>
      <c r="D12" s="13">
        <v>65</v>
      </c>
      <c r="E12" s="10"/>
      <c r="F12" s="10"/>
      <c r="G12" s="10"/>
      <c r="H12" s="10"/>
      <c r="I12" s="10"/>
      <c r="J12" s="10"/>
      <c r="K12" s="10"/>
      <c r="L12" s="10"/>
      <c r="M12" s="10"/>
      <c r="N12" s="10"/>
      <c r="O12" s="10"/>
      <c r="P12" s="10"/>
      <c r="Q12" s="10"/>
      <c r="R12" s="10"/>
      <c r="S12" s="10"/>
      <c r="T12" s="10"/>
    </row>
    <row r="13" spans="1:20" ht="16.5" thickBot="1" x14ac:dyDescent="0.3">
      <c r="A13" s="12"/>
      <c r="B13" s="10"/>
      <c r="C13" s="10"/>
      <c r="D13" s="10"/>
      <c r="E13" s="10"/>
      <c r="F13" s="10"/>
      <c r="G13" s="10"/>
      <c r="H13" s="10"/>
      <c r="I13" s="10"/>
      <c r="J13" s="10"/>
      <c r="K13" s="10"/>
      <c r="L13" s="10"/>
      <c r="M13" s="10"/>
      <c r="N13" s="10"/>
      <c r="O13" s="10"/>
      <c r="P13" s="10"/>
      <c r="Q13" s="10"/>
      <c r="R13" s="10"/>
      <c r="S13" s="10"/>
      <c r="T13" s="10"/>
    </row>
    <row r="14" spans="1:20" ht="15.6" customHeight="1" x14ac:dyDescent="0.25">
      <c r="A14" s="414" t="s">
        <v>0</v>
      </c>
      <c r="B14" s="417" t="s">
        <v>1</v>
      </c>
      <c r="C14" s="418"/>
      <c r="D14" s="419"/>
      <c r="E14" s="10"/>
      <c r="F14" s="10"/>
      <c r="G14" s="10"/>
      <c r="H14" s="10"/>
      <c r="I14" s="10"/>
      <c r="J14" s="10"/>
      <c r="K14" s="10"/>
      <c r="L14" s="10"/>
      <c r="M14" s="10"/>
      <c r="N14" s="10"/>
      <c r="O14" s="10"/>
      <c r="P14" s="10"/>
      <c r="Q14" s="10"/>
      <c r="R14" s="10"/>
      <c r="S14" s="10"/>
      <c r="T14" s="10"/>
    </row>
    <row r="15" spans="1:20" ht="31.15" customHeight="1" thickBot="1" x14ac:dyDescent="0.3">
      <c r="A15" s="415"/>
      <c r="B15" s="420" t="s">
        <v>6</v>
      </c>
      <c r="C15" s="421"/>
      <c r="D15" s="422"/>
      <c r="E15" s="10"/>
      <c r="F15" s="10"/>
      <c r="G15" s="10"/>
      <c r="H15" s="10"/>
      <c r="I15" s="10"/>
      <c r="J15" s="10"/>
      <c r="K15" s="10"/>
      <c r="L15" s="10"/>
      <c r="M15" s="10"/>
      <c r="N15" s="10"/>
      <c r="O15" s="10"/>
      <c r="P15" s="10"/>
      <c r="Q15" s="10"/>
      <c r="R15" s="10"/>
      <c r="S15" s="10"/>
      <c r="T15" s="10"/>
    </row>
    <row r="16" spans="1:20" ht="32.25" thickBot="1" x14ac:dyDescent="0.3">
      <c r="A16" s="416"/>
      <c r="B16" s="13" t="s">
        <v>3</v>
      </c>
      <c r="C16" s="13" t="s">
        <v>4</v>
      </c>
      <c r="D16" s="13" t="s">
        <v>5</v>
      </c>
      <c r="E16" s="10"/>
      <c r="F16" s="10"/>
      <c r="G16" s="10"/>
      <c r="H16" s="10"/>
      <c r="I16" s="10"/>
      <c r="J16" s="10"/>
      <c r="K16" s="10"/>
      <c r="L16" s="10"/>
      <c r="M16" s="10"/>
      <c r="N16" s="10"/>
      <c r="O16" s="10"/>
      <c r="P16" s="10"/>
      <c r="Q16" s="10"/>
      <c r="R16" s="10"/>
      <c r="S16" s="10"/>
      <c r="T16" s="10"/>
    </row>
    <row r="17" spans="1:20" ht="16.5" thickBot="1" x14ac:dyDescent="0.3">
      <c r="A17" s="14">
        <v>2023</v>
      </c>
      <c r="B17" s="15">
        <v>2755</v>
      </c>
      <c r="C17" s="16">
        <v>1873</v>
      </c>
      <c r="D17" s="17">
        <v>614</v>
      </c>
      <c r="E17" s="10"/>
      <c r="F17" s="10"/>
      <c r="G17" s="10"/>
      <c r="H17" s="10"/>
      <c r="I17" s="10"/>
      <c r="J17" s="10"/>
      <c r="K17" s="10"/>
      <c r="L17" s="10"/>
      <c r="M17" s="10"/>
      <c r="N17" s="10"/>
      <c r="O17" s="10"/>
      <c r="P17" s="10"/>
      <c r="Q17" s="10"/>
      <c r="R17" s="10"/>
      <c r="S17" s="10"/>
      <c r="T17" s="10"/>
    </row>
    <row r="18" spans="1:20" ht="16.5" thickBot="1" x14ac:dyDescent="0.3">
      <c r="A18" s="14">
        <v>2024</v>
      </c>
      <c r="B18" s="16">
        <v>2975</v>
      </c>
      <c r="C18" s="16">
        <v>1993</v>
      </c>
      <c r="D18" s="17">
        <v>688</v>
      </c>
      <c r="E18" s="10"/>
      <c r="F18" s="10"/>
      <c r="G18" s="10"/>
      <c r="H18" s="10"/>
      <c r="I18" s="10"/>
      <c r="J18" s="10"/>
      <c r="K18" s="10"/>
      <c r="L18" s="10"/>
      <c r="M18" s="10"/>
      <c r="N18" s="10"/>
      <c r="O18" s="10"/>
      <c r="P18" s="10"/>
      <c r="Q18" s="10"/>
      <c r="R18" s="10"/>
      <c r="S18" s="10"/>
      <c r="T18" s="10"/>
    </row>
    <row r="19" spans="1:20" ht="16.5" thickBot="1" x14ac:dyDescent="0.3">
      <c r="A19" s="14">
        <v>2025</v>
      </c>
      <c r="B19" s="16">
        <v>3184</v>
      </c>
      <c r="C19" s="16">
        <v>2229</v>
      </c>
      <c r="D19" s="17">
        <v>703</v>
      </c>
      <c r="E19" s="10"/>
      <c r="F19" s="10"/>
      <c r="G19" s="10"/>
      <c r="H19" s="10"/>
      <c r="I19" s="10"/>
      <c r="J19" s="10"/>
      <c r="K19" s="10"/>
      <c r="L19" s="10"/>
      <c r="M19" s="10"/>
      <c r="N19" s="10"/>
      <c r="O19" s="10"/>
      <c r="P19" s="10"/>
      <c r="Q19" s="10"/>
      <c r="R19" s="10"/>
      <c r="S19" s="10"/>
      <c r="T19" s="10"/>
    </row>
    <row r="20" spans="1:20" ht="16.5" thickBot="1" x14ac:dyDescent="0.3">
      <c r="A20" s="14">
        <v>2026</v>
      </c>
      <c r="B20" s="16">
        <v>3423</v>
      </c>
      <c r="C20" s="16">
        <v>2396</v>
      </c>
      <c r="D20" s="17">
        <v>771</v>
      </c>
      <c r="E20" s="10"/>
      <c r="F20" s="10"/>
      <c r="G20" s="10"/>
      <c r="H20" s="10"/>
      <c r="I20" s="10"/>
      <c r="J20" s="10"/>
      <c r="K20" s="10"/>
      <c r="L20" s="10"/>
      <c r="M20" s="10"/>
      <c r="N20" s="10"/>
      <c r="O20" s="10"/>
      <c r="P20" s="10"/>
      <c r="Q20" s="10"/>
      <c r="R20" s="10"/>
      <c r="S20" s="10"/>
      <c r="T20" s="10"/>
    </row>
    <row r="21" spans="1:20" x14ac:dyDescent="0.25">
      <c r="A21" s="10"/>
      <c r="B21" s="10"/>
      <c r="C21" s="10"/>
      <c r="D21" s="10"/>
      <c r="E21" s="10"/>
      <c r="F21" s="10"/>
      <c r="G21" s="10"/>
      <c r="H21" s="10"/>
      <c r="I21" s="10"/>
      <c r="J21" s="10"/>
      <c r="K21" s="10"/>
      <c r="L21" s="10"/>
      <c r="M21" s="10"/>
      <c r="N21" s="10"/>
      <c r="O21" s="10"/>
      <c r="P21" s="10"/>
      <c r="Q21" s="10"/>
      <c r="R21" s="10"/>
      <c r="S21" s="10"/>
      <c r="T21" s="10"/>
    </row>
    <row r="22" spans="1:20" ht="15.75" x14ac:dyDescent="0.25">
      <c r="A22" s="12" t="s">
        <v>11</v>
      </c>
      <c r="B22" s="10"/>
      <c r="C22" s="10"/>
      <c r="D22" s="10"/>
      <c r="E22" s="10"/>
      <c r="F22" s="10"/>
      <c r="G22" s="10"/>
      <c r="H22" s="10"/>
      <c r="I22" s="10"/>
      <c r="J22" s="10"/>
      <c r="K22" s="10"/>
      <c r="L22" s="10"/>
      <c r="M22" s="10"/>
      <c r="N22" s="10"/>
      <c r="O22" s="10"/>
      <c r="P22" s="10"/>
      <c r="Q22" s="10"/>
      <c r="R22" s="10"/>
      <c r="S22" s="10"/>
      <c r="T22" s="10"/>
    </row>
    <row r="23" spans="1:20" ht="15.75" x14ac:dyDescent="0.25">
      <c r="A23" s="12"/>
      <c r="B23" s="10"/>
      <c r="C23" s="10"/>
      <c r="D23" s="10"/>
      <c r="E23" s="10"/>
      <c r="F23" s="10"/>
      <c r="G23" s="10"/>
      <c r="H23" s="10"/>
      <c r="I23" s="10"/>
      <c r="J23" s="10"/>
      <c r="K23" s="10"/>
      <c r="L23" s="10"/>
      <c r="M23" s="10"/>
      <c r="N23" s="10"/>
      <c r="O23" s="10"/>
      <c r="P23" s="10"/>
      <c r="Q23" s="10"/>
      <c r="R23" s="10"/>
      <c r="S23" s="10"/>
      <c r="T23" s="10"/>
    </row>
    <row r="24" spans="1:20" ht="15.75" x14ac:dyDescent="0.25">
      <c r="A24" s="11" t="s">
        <v>14</v>
      </c>
      <c r="B24" s="10"/>
      <c r="C24" s="10"/>
      <c r="D24" s="10"/>
      <c r="E24" s="10"/>
      <c r="F24" s="10"/>
      <c r="G24" s="10"/>
      <c r="H24" s="10"/>
      <c r="I24" s="10"/>
      <c r="J24" s="10"/>
      <c r="K24" s="10"/>
      <c r="L24" s="10"/>
      <c r="M24" s="10"/>
      <c r="N24" s="10"/>
      <c r="O24" s="10"/>
      <c r="P24" s="10"/>
      <c r="Q24" s="10"/>
      <c r="R24" s="10"/>
      <c r="S24" s="10"/>
      <c r="T24" s="10"/>
    </row>
    <row r="25" spans="1:20" ht="15.75" x14ac:dyDescent="0.25">
      <c r="A25" s="11" t="s">
        <v>15</v>
      </c>
      <c r="B25" s="10"/>
      <c r="C25" s="10"/>
      <c r="D25" s="10"/>
      <c r="E25" s="10"/>
      <c r="F25" s="10"/>
      <c r="G25" s="10"/>
      <c r="H25" s="10"/>
      <c r="I25" s="10"/>
      <c r="J25" s="10"/>
      <c r="K25" s="10"/>
      <c r="L25" s="10"/>
      <c r="M25" s="10"/>
      <c r="N25" s="10"/>
      <c r="O25" s="10"/>
      <c r="P25" s="10"/>
      <c r="Q25" s="10"/>
      <c r="R25" s="10"/>
      <c r="S25" s="10"/>
      <c r="T25" s="10"/>
    </row>
    <row r="26" spans="1:20" ht="15.75" x14ac:dyDescent="0.25">
      <c r="A26" s="11" t="s">
        <v>16</v>
      </c>
      <c r="B26" s="10"/>
      <c r="C26" s="10"/>
      <c r="D26" s="10"/>
      <c r="E26" s="10"/>
      <c r="F26" s="10"/>
      <c r="G26" s="10"/>
      <c r="H26" s="10"/>
      <c r="I26" s="10"/>
      <c r="J26" s="10"/>
      <c r="K26" s="10"/>
      <c r="L26" s="10"/>
      <c r="M26" s="10"/>
      <c r="N26" s="10"/>
      <c r="O26" s="10"/>
      <c r="P26" s="10"/>
      <c r="Q26" s="10"/>
      <c r="R26" s="10"/>
      <c r="S26" s="10"/>
      <c r="T26" s="10"/>
    </row>
    <row r="27" spans="1:20" ht="15.75" x14ac:dyDescent="0.25">
      <c r="A27" s="11" t="s">
        <v>17</v>
      </c>
      <c r="B27" s="10"/>
      <c r="C27" s="10"/>
      <c r="D27" s="10"/>
      <c r="E27" s="10"/>
      <c r="F27" s="10"/>
      <c r="G27" s="10"/>
      <c r="H27" s="10"/>
      <c r="I27" s="10"/>
      <c r="J27" s="10"/>
      <c r="K27" s="10"/>
      <c r="L27" s="10"/>
      <c r="M27" s="10"/>
      <c r="N27" s="10"/>
      <c r="O27" s="10"/>
      <c r="P27" s="10"/>
      <c r="Q27" s="10"/>
      <c r="R27" s="10"/>
      <c r="S27" s="10"/>
      <c r="T27" s="10"/>
    </row>
    <row r="28" spans="1:20" ht="15.75" x14ac:dyDescent="0.25">
      <c r="A28" s="1"/>
    </row>
    <row r="29" spans="1:20" ht="15.75" x14ac:dyDescent="0.25">
      <c r="A29" s="9" t="s">
        <v>12</v>
      </c>
    </row>
    <row r="30" spans="1:20" ht="15.75" x14ac:dyDescent="0.25">
      <c r="A30" s="9"/>
    </row>
    <row r="31" spans="1:20" ht="15.75" x14ac:dyDescent="0.25">
      <c r="A31" s="9"/>
    </row>
    <row r="32" spans="1:20" ht="15.75" x14ac:dyDescent="0.25">
      <c r="A32" s="9"/>
    </row>
    <row r="33" spans="1:1" ht="15.75" x14ac:dyDescent="0.25">
      <c r="A33" s="9"/>
    </row>
    <row r="34" spans="1:1" ht="15.75" x14ac:dyDescent="0.25">
      <c r="A34" s="9"/>
    </row>
    <row r="35" spans="1:1" ht="15.75" x14ac:dyDescent="0.25">
      <c r="A35" s="9"/>
    </row>
    <row r="36" spans="1:1" ht="15.75" x14ac:dyDescent="0.25">
      <c r="A36" s="9"/>
    </row>
    <row r="37" spans="1:1" ht="15.75" x14ac:dyDescent="0.25">
      <c r="A37" s="9"/>
    </row>
    <row r="38" spans="1:1" ht="15.75" x14ac:dyDescent="0.25">
      <c r="A38" s="1"/>
    </row>
    <row r="39" spans="1:1" ht="15.75" x14ac:dyDescent="0.25">
      <c r="A39" s="1"/>
    </row>
    <row r="40" spans="1:1" ht="15.75" x14ac:dyDescent="0.25">
      <c r="A40" s="9" t="s">
        <v>13</v>
      </c>
    </row>
    <row r="41" spans="1:1" ht="15.75" x14ac:dyDescent="0.25">
      <c r="A41" s="1"/>
    </row>
    <row r="42" spans="1:1" ht="15.75" x14ac:dyDescent="0.25">
      <c r="A42" s="1"/>
    </row>
  </sheetData>
  <mergeCells count="6">
    <mergeCell ref="A6:A8"/>
    <mergeCell ref="B6:D6"/>
    <mergeCell ref="B7:D7"/>
    <mergeCell ref="A14:A16"/>
    <mergeCell ref="B14:D14"/>
    <mergeCell ref="B15:D1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6E0B2-053A-4FC7-B0B0-46F6307128C5}">
  <dimension ref="A1:AB94"/>
  <sheetViews>
    <sheetView zoomScaleNormal="100" workbookViewId="0">
      <selection activeCell="F12" sqref="F12"/>
    </sheetView>
  </sheetViews>
  <sheetFormatPr defaultColWidth="8.85546875" defaultRowHeight="15" x14ac:dyDescent="0.25"/>
  <cols>
    <col min="3" max="3" width="40.85546875" bestFit="1" customWidth="1"/>
    <col min="5" max="5" width="10" bestFit="1" customWidth="1"/>
    <col min="28" max="28" width="10" bestFit="1" customWidth="1"/>
  </cols>
  <sheetData>
    <row r="1" spans="1:28" x14ac:dyDescent="0.25">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ht="15.75" x14ac:dyDescent="0.25">
      <c r="A2" s="85"/>
      <c r="B2" s="86" t="s">
        <v>234</v>
      </c>
      <c r="C2" s="85"/>
      <c r="D2" s="85"/>
      <c r="E2" s="85"/>
      <c r="F2" s="85"/>
      <c r="G2" s="85"/>
      <c r="H2" s="85"/>
      <c r="I2" s="85"/>
      <c r="J2" s="85"/>
      <c r="K2" s="85"/>
      <c r="L2" s="85"/>
      <c r="M2" s="85"/>
      <c r="N2" s="85"/>
      <c r="O2" s="85"/>
      <c r="P2" s="85"/>
      <c r="Q2" s="85"/>
      <c r="R2" s="85"/>
      <c r="S2" s="85"/>
      <c r="T2" s="85"/>
      <c r="U2" s="85"/>
      <c r="V2" s="85"/>
      <c r="W2" s="85"/>
      <c r="X2" s="85"/>
      <c r="Y2" s="85"/>
      <c r="Z2" s="85"/>
      <c r="AA2" s="85"/>
      <c r="AB2" s="85"/>
    </row>
    <row r="3" spans="1:28" x14ac:dyDescent="0.25">
      <c r="A3" s="85"/>
      <c r="B3" s="87" t="s">
        <v>235</v>
      </c>
      <c r="C3" s="85"/>
      <c r="D3" s="85"/>
      <c r="E3" s="85"/>
      <c r="F3" s="85"/>
      <c r="G3" s="85"/>
      <c r="H3" s="85"/>
      <c r="I3" s="85"/>
      <c r="J3" s="85"/>
      <c r="K3" s="85"/>
      <c r="L3" s="85"/>
      <c r="M3" s="85"/>
      <c r="N3" s="85"/>
      <c r="O3" s="85"/>
      <c r="P3" s="85"/>
      <c r="Q3" s="85"/>
      <c r="R3" s="85"/>
      <c r="S3" s="85"/>
      <c r="T3" s="85"/>
      <c r="U3" s="85"/>
      <c r="V3" s="85"/>
      <c r="W3" s="85"/>
      <c r="X3" s="85"/>
      <c r="Y3" s="85"/>
      <c r="Z3" s="85"/>
      <c r="AA3" s="85"/>
      <c r="AB3" s="85"/>
    </row>
    <row r="4" spans="1:28" x14ac:dyDescent="0.25">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row>
    <row r="5" spans="1:28" x14ac:dyDescent="0.25">
      <c r="A5" s="85"/>
      <c r="B5" s="85"/>
      <c r="C5" s="85"/>
      <c r="D5" s="85"/>
      <c r="E5" s="85">
        <v>0</v>
      </c>
      <c r="F5" s="85">
        <v>1</v>
      </c>
      <c r="G5" s="85">
        <f>F5+1</f>
        <v>2</v>
      </c>
      <c r="H5" s="85">
        <f t="shared" ref="H5:Y5" si="0">G5+1</f>
        <v>3</v>
      </c>
      <c r="I5" s="85">
        <f t="shared" si="0"/>
        <v>4</v>
      </c>
      <c r="J5" s="85">
        <f t="shared" si="0"/>
        <v>5</v>
      </c>
      <c r="K5" s="85">
        <f t="shared" si="0"/>
        <v>6</v>
      </c>
      <c r="L5" s="85">
        <f t="shared" si="0"/>
        <v>7</v>
      </c>
      <c r="M5" s="85">
        <f t="shared" si="0"/>
        <v>8</v>
      </c>
      <c r="N5" s="85">
        <f t="shared" si="0"/>
        <v>9</v>
      </c>
      <c r="O5" s="85">
        <f t="shared" si="0"/>
        <v>10</v>
      </c>
      <c r="P5" s="85">
        <f t="shared" si="0"/>
        <v>11</v>
      </c>
      <c r="Q5" s="85">
        <f t="shared" si="0"/>
        <v>12</v>
      </c>
      <c r="R5" s="85">
        <f t="shared" si="0"/>
        <v>13</v>
      </c>
      <c r="S5" s="85">
        <f t="shared" si="0"/>
        <v>14</v>
      </c>
      <c r="T5" s="85">
        <f t="shared" si="0"/>
        <v>15</v>
      </c>
      <c r="U5" s="85">
        <f t="shared" si="0"/>
        <v>16</v>
      </c>
      <c r="V5" s="85">
        <f t="shared" si="0"/>
        <v>17</v>
      </c>
      <c r="W5" s="85">
        <f t="shared" si="0"/>
        <v>18</v>
      </c>
      <c r="X5" s="85">
        <f t="shared" si="0"/>
        <v>19</v>
      </c>
      <c r="Y5" s="85">
        <f t="shared" si="0"/>
        <v>20</v>
      </c>
      <c r="Z5" s="85"/>
      <c r="AA5" s="85"/>
      <c r="AB5" s="85"/>
    </row>
    <row r="6" spans="1:28" x14ac:dyDescent="0.25">
      <c r="A6" s="85"/>
      <c r="B6" s="85"/>
      <c r="C6" s="85"/>
      <c r="D6" s="85"/>
      <c r="E6" s="85"/>
      <c r="F6" s="85"/>
      <c r="G6" s="85"/>
      <c r="H6" s="85"/>
      <c r="I6" s="85"/>
      <c r="J6" s="85"/>
      <c r="K6" s="85"/>
      <c r="L6" s="85"/>
      <c r="M6" s="85"/>
      <c r="N6" s="85"/>
      <c r="O6" s="85"/>
      <c r="P6" s="85"/>
      <c r="Q6" s="85"/>
      <c r="R6" s="85"/>
      <c r="S6" s="85"/>
      <c r="T6" s="85"/>
      <c r="U6" s="85"/>
      <c r="V6" s="85"/>
      <c r="W6" s="85"/>
      <c r="X6" s="85"/>
      <c r="Y6" s="85"/>
      <c r="Z6" s="85"/>
      <c r="AA6" s="85"/>
      <c r="AB6" s="85"/>
    </row>
    <row r="7" spans="1:28" x14ac:dyDescent="0.25">
      <c r="A7" s="85"/>
      <c r="B7" s="85"/>
      <c r="C7" s="90" t="s">
        <v>236</v>
      </c>
      <c r="D7" s="85"/>
      <c r="E7" s="85"/>
      <c r="F7" s="85"/>
      <c r="G7" s="85"/>
      <c r="H7" s="85"/>
      <c r="I7" s="85"/>
      <c r="J7" s="85"/>
      <c r="K7" s="85"/>
      <c r="L7" s="85"/>
      <c r="M7" s="85"/>
      <c r="N7" s="85"/>
      <c r="O7" s="85"/>
      <c r="P7" s="85"/>
      <c r="Q7" s="85"/>
      <c r="R7" s="85"/>
      <c r="S7" s="85"/>
      <c r="T7" s="85"/>
      <c r="U7" s="85"/>
      <c r="V7" s="85"/>
      <c r="W7" s="85"/>
      <c r="X7" s="85"/>
      <c r="Y7" s="85"/>
      <c r="Z7" s="85"/>
      <c r="AA7" s="85"/>
      <c r="AB7" s="85"/>
    </row>
    <row r="8" spans="1:28" x14ac:dyDescent="0.25">
      <c r="A8" s="85"/>
      <c r="B8" s="85" t="s">
        <v>237</v>
      </c>
      <c r="C8" s="98" t="s">
        <v>238</v>
      </c>
      <c r="D8" s="99"/>
      <c r="E8" s="99"/>
      <c r="F8" s="99">
        <f>F36*('Assumptions for Q7'!D8*'Assumptions for Q7'!$D$6/1000+'Assumptions for Q7'!D9)</f>
        <v>205000</v>
      </c>
      <c r="G8" s="99">
        <f>G36*('Assumptions for Q7'!E8*'Assumptions for Q7'!$D$6/1000+'Assumptions for Q7'!E9)</f>
        <v>194668</v>
      </c>
      <c r="H8" s="99">
        <f>H36*('Assumptions for Q7'!F8*'Assumptions for Q7'!$D$6/1000+'Assumptions for Q7'!F9)</f>
        <v>184856.7328</v>
      </c>
      <c r="I8" s="99">
        <f>I36*('Assumptions for Q7'!G8*'Assumptions for Q7'!$D$6/1000+'Assumptions for Q7'!G9)</f>
        <v>175521.46779360002</v>
      </c>
      <c r="J8" s="99">
        <f>J36*('Assumptions for Q7'!H8*'Assumptions for Q7'!$D$6/1000+'Assumptions for Q7'!H9)</f>
        <v>166657.63367002321</v>
      </c>
      <c r="K8" s="99">
        <f>K36*('Assumptions for Q7'!I8*'Assumptions for Q7'!$D$6/1000+'Assumptions for Q7'!I9)</f>
        <v>158224.75740632004</v>
      </c>
      <c r="L8" s="99">
        <f>L36*('Assumptions for Q7'!J8*'Assumptions for Q7'!$D$6/1000+'Assumptions for Q7'!J9)</f>
        <v>150202.76220581963</v>
      </c>
      <c r="M8" s="99">
        <f>M36*('Assumptions for Q7'!K8*'Assumptions for Q7'!$D$6/1000+'Assumptions for Q7'!K9)</f>
        <v>142587.48216198458</v>
      </c>
      <c r="N8" s="99">
        <f>N36*('Assumptions for Q7'!L8*'Assumptions for Q7'!$D$6/1000+'Assumptions for Q7'!L9)</f>
        <v>135344.03806815576</v>
      </c>
      <c r="O8" s="99">
        <f>O36*('Assumptions for Q7'!M8*'Assumptions for Q7'!$D$6/1000+'Assumptions for Q7'!M9)</f>
        <v>128455.02653048662</v>
      </c>
      <c r="P8" s="99">
        <f>P36*('Assumptions for Q7'!N8*'Assumptions for Q7'!$D$6/1000+'Assumptions for Q7'!N9)</f>
        <v>103757.19789292989</v>
      </c>
      <c r="Q8" s="99">
        <f>Q36*('Assumptions for Q7'!O8*'Assumptions for Q7'!$D$6/1000+'Assumptions for Q7'!O9)</f>
        <v>98369.605392339523</v>
      </c>
      <c r="R8" s="99">
        <f>R36*('Assumptions for Q7'!P8*'Assumptions for Q7'!$D$6/1000+'Assumptions for Q7'!P9)</f>
        <v>93227.334270454972</v>
      </c>
      <c r="S8" s="99">
        <f>S36*('Assumptions for Q7'!Q8*'Assumptions for Q7'!$D$6/1000+'Assumptions for Q7'!Q9)</f>
        <v>88337.560587969609</v>
      </c>
      <c r="T8" s="99">
        <f>T36*('Assumptions for Q7'!R8*'Assumptions for Q7'!$D$6/1000+'Assumptions for Q7'!R9)</f>
        <v>83688.79646202772</v>
      </c>
      <c r="U8" s="99">
        <f>U36*('Assumptions for Q7'!S8*'Assumptions for Q7'!$D$6/1000+'Assumptions for Q7'!S9)</f>
        <v>79255.382469451797</v>
      </c>
      <c r="V8" s="99">
        <f>V36*('Assumptions for Q7'!T8*'Assumptions for Q7'!$D$6/1000+'Assumptions for Q7'!T9)</f>
        <v>75042.958891200426</v>
      </c>
      <c r="W8" s="99">
        <f>W36*('Assumptions for Q7'!U8*'Assumptions for Q7'!$D$6/1000+'Assumptions for Q7'!U9)</f>
        <v>71041.293108327169</v>
      </c>
      <c r="X8" s="99">
        <f>X36*('Assumptions for Q7'!V8*'Assumptions for Q7'!$D$6/1000+'Assumptions for Q7'!V9)</f>
        <v>67228.151700737697</v>
      </c>
      <c r="Y8" s="100">
        <f>Y36*('Assumptions for Q7'!W8*'Assumptions for Q7'!$D$6/1000+'Assumptions for Q7'!W9)</f>
        <v>63596.150805105346</v>
      </c>
      <c r="Z8" s="85"/>
      <c r="AA8" s="85"/>
      <c r="AB8" s="85"/>
    </row>
    <row r="9" spans="1:28" x14ac:dyDescent="0.25">
      <c r="A9" s="85"/>
      <c r="B9" s="85" t="s">
        <v>237</v>
      </c>
      <c r="C9" s="101" t="s">
        <v>239</v>
      </c>
      <c r="D9" s="85"/>
      <c r="E9" s="85"/>
      <c r="F9" s="85">
        <f>-F8*'Assumptions for Q7'!D10</f>
        <v>-164000</v>
      </c>
      <c r="G9" s="85">
        <v>0</v>
      </c>
      <c r="H9" s="85">
        <v>0</v>
      </c>
      <c r="I9" s="85">
        <v>0</v>
      </c>
      <c r="J9" s="85">
        <v>0</v>
      </c>
      <c r="K9" s="85">
        <v>0</v>
      </c>
      <c r="L9" s="85">
        <v>0</v>
      </c>
      <c r="M9" s="85">
        <v>0</v>
      </c>
      <c r="N9" s="85">
        <v>0</v>
      </c>
      <c r="O9" s="85">
        <v>0</v>
      </c>
      <c r="P9" s="85">
        <v>0</v>
      </c>
      <c r="Q9" s="85">
        <v>0</v>
      </c>
      <c r="R9" s="85">
        <v>0</v>
      </c>
      <c r="S9" s="85">
        <v>0</v>
      </c>
      <c r="T9" s="85">
        <v>0</v>
      </c>
      <c r="U9" s="85">
        <v>0</v>
      </c>
      <c r="V9" s="85">
        <v>0</v>
      </c>
      <c r="W9" s="85">
        <v>0</v>
      </c>
      <c r="X9" s="85">
        <v>0</v>
      </c>
      <c r="Y9" s="102">
        <v>0</v>
      </c>
      <c r="Z9" s="85"/>
      <c r="AA9" s="85"/>
      <c r="AB9" s="85"/>
    </row>
    <row r="10" spans="1:28" x14ac:dyDescent="0.25">
      <c r="A10" s="85"/>
      <c r="B10" s="85" t="s">
        <v>237</v>
      </c>
      <c r="C10" s="101" t="s">
        <v>240</v>
      </c>
      <c r="D10" s="85"/>
      <c r="E10" s="85"/>
      <c r="F10" s="85">
        <v>0</v>
      </c>
      <c r="G10" s="85">
        <f>-G8*'Assumptions for Q7'!E10</f>
        <v>-9733.4</v>
      </c>
      <c r="H10" s="85">
        <f>-H8*'Assumptions for Q7'!F10</f>
        <v>-9242.8366399999995</v>
      </c>
      <c r="I10" s="85">
        <f>-I8*'Assumptions for Q7'!G10</f>
        <v>-8776.0733896800011</v>
      </c>
      <c r="J10" s="85">
        <f>-J8*'Assumptions for Q7'!H10</f>
        <v>-8332.8816835011603</v>
      </c>
      <c r="K10" s="85">
        <f>-K8*'Assumptions for Q7'!I10</f>
        <v>-7911.237870316003</v>
      </c>
      <c r="L10" s="85">
        <f>-L8*'Assumptions for Q7'!J10</f>
        <v>-7510.1381102909818</v>
      </c>
      <c r="M10" s="85">
        <f>-M8*'Assumptions for Q7'!K10</f>
        <v>-7129.3741080992295</v>
      </c>
      <c r="N10" s="85">
        <f>-N8*'Assumptions for Q7'!L10</f>
        <v>-6767.2019034077884</v>
      </c>
      <c r="O10" s="85">
        <f>-O8*'Assumptions for Q7'!M10</f>
        <v>-6422.7513265243315</v>
      </c>
      <c r="P10" s="85">
        <f>-P8*'Assumptions for Q7'!N10</f>
        <v>-5187.8598946464954</v>
      </c>
      <c r="Q10" s="85">
        <f>-Q8*'Assumptions for Q7'!O10</f>
        <v>-4918.4802696169763</v>
      </c>
      <c r="R10" s="85">
        <f>-R8*'Assumptions for Q7'!P10</f>
        <v>-4661.3667135227488</v>
      </c>
      <c r="S10" s="85">
        <f>-S8*'Assumptions for Q7'!Q10</f>
        <v>-4416.878029398481</v>
      </c>
      <c r="T10" s="85">
        <f>-T8*'Assumptions for Q7'!R10</f>
        <v>-4184.4398231013865</v>
      </c>
      <c r="U10" s="85">
        <f>-U8*'Assumptions for Q7'!S10</f>
        <v>-3962.7691234725899</v>
      </c>
      <c r="V10" s="85">
        <f>-V8*'Assumptions for Q7'!T10</f>
        <v>-3752.1479445600216</v>
      </c>
      <c r="W10" s="85">
        <f>-W8*'Assumptions for Q7'!U10</f>
        <v>-3552.0646554163586</v>
      </c>
      <c r="X10" s="85">
        <f>-X8*'Assumptions for Q7'!V10</f>
        <v>-3361.4075850368849</v>
      </c>
      <c r="Y10" s="102">
        <f>-Y8*'Assumptions for Q7'!W10</f>
        <v>-3179.8075402552677</v>
      </c>
      <c r="Z10" s="85"/>
      <c r="AA10" s="85"/>
      <c r="AB10" s="85"/>
    </row>
    <row r="11" spans="1:28" x14ac:dyDescent="0.25">
      <c r="A11" s="85"/>
      <c r="B11" s="85" t="s">
        <v>237</v>
      </c>
      <c r="C11" s="101" t="s">
        <v>241</v>
      </c>
      <c r="D11" s="85"/>
      <c r="E11" s="85"/>
      <c r="F11" s="85">
        <f>-F36*'Assumptions for Q7'!D11</f>
        <v>-40000</v>
      </c>
      <c r="G11" s="85">
        <v>0</v>
      </c>
      <c r="H11" s="85">
        <v>0</v>
      </c>
      <c r="I11" s="85">
        <v>0</v>
      </c>
      <c r="J11" s="85">
        <v>0</v>
      </c>
      <c r="K11" s="85">
        <v>0</v>
      </c>
      <c r="L11" s="85">
        <v>0</v>
      </c>
      <c r="M11" s="85">
        <v>0</v>
      </c>
      <c r="N11" s="85">
        <v>0</v>
      </c>
      <c r="O11" s="85">
        <v>0</v>
      </c>
      <c r="P11" s="85">
        <v>0</v>
      </c>
      <c r="Q11" s="85">
        <v>0</v>
      </c>
      <c r="R11" s="85">
        <v>0</v>
      </c>
      <c r="S11" s="85">
        <v>0</v>
      </c>
      <c r="T11" s="85">
        <v>0</v>
      </c>
      <c r="U11" s="85">
        <v>0</v>
      </c>
      <c r="V11" s="85">
        <v>0</v>
      </c>
      <c r="W11" s="85">
        <v>0</v>
      </c>
      <c r="X11" s="85">
        <v>0</v>
      </c>
      <c r="Y11" s="102">
        <v>0</v>
      </c>
      <c r="Z11" s="85"/>
      <c r="AA11" s="85"/>
      <c r="AB11" s="85"/>
    </row>
    <row r="12" spans="1:28" x14ac:dyDescent="0.25">
      <c r="A12" s="85"/>
      <c r="B12" s="85" t="s">
        <v>242</v>
      </c>
      <c r="C12" s="101" t="s">
        <v>215</v>
      </c>
      <c r="D12" s="85"/>
      <c r="E12" s="85"/>
      <c r="F12" s="85">
        <f>-F36*'Assumptions for Q7'!D13</f>
        <v>-30000</v>
      </c>
      <c r="G12" s="85">
        <f>-G36*'Assumptions for Q7'!E13</f>
        <v>-28488</v>
      </c>
      <c r="H12" s="85">
        <f>-H36*'Assumptions for Q7'!F13</f>
        <v>-27052.204800000003</v>
      </c>
      <c r="I12" s="85">
        <f>-I36*'Assumptions for Q7'!G13</f>
        <v>-25686.068457600006</v>
      </c>
      <c r="J12" s="85">
        <f>-J36*'Assumptions for Q7'!H13</f>
        <v>-24388.922000491202</v>
      </c>
      <c r="K12" s="85">
        <f>-K36*'Assumptions for Q7'!I13</f>
        <v>-23154.842547266348</v>
      </c>
      <c r="L12" s="85">
        <f>-L36*'Assumptions for Q7'!J13</f>
        <v>-21980.892030119947</v>
      </c>
      <c r="M12" s="85">
        <f>-M36*'Assumptions for Q7'!K13</f>
        <v>-20866.460804192862</v>
      </c>
      <c r="N12" s="85">
        <f>-N36*'Assumptions for Q7'!L13</f>
        <v>-19806.444595339864</v>
      </c>
      <c r="O12" s="85">
        <f>-O36*'Assumptions for Q7'!M13</f>
        <v>-18798.296565437067</v>
      </c>
      <c r="P12" s="85">
        <f>-P36*'Assumptions for Q7'!N13</f>
        <v>-4680.7758447938295</v>
      </c>
      <c r="Q12" s="85">
        <f>-Q36*'Assumptions for Q7'!O13</f>
        <v>-4437.7265590529105</v>
      </c>
      <c r="R12" s="85">
        <f>-R36*'Assumptions for Q7'!P13</f>
        <v>-4205.7444031784198</v>
      </c>
      <c r="S12" s="85">
        <f>-S36*'Assumptions for Q7'!Q13</f>
        <v>-3985.1531092317118</v>
      </c>
      <c r="T12" s="85">
        <f>-T36*'Assumptions for Q7'!R13</f>
        <v>-3775.4344268583932</v>
      </c>
      <c r="U12" s="85">
        <f>-U36*'Assumptions for Q7'!S13</f>
        <v>-3575.4307880955698</v>
      </c>
      <c r="V12" s="85">
        <f>-V36*'Assumptions for Q7'!T13</f>
        <v>-3385.3966417082902</v>
      </c>
      <c r="W12" s="85">
        <f>-W36*'Assumptions for Q7'!U13</f>
        <v>-3204.8703657891956</v>
      </c>
      <c r="X12" s="85">
        <f>-X36*'Assumptions for Q7'!V13</f>
        <v>-3032.84894890546</v>
      </c>
      <c r="Y12" s="102">
        <f>-Y36*'Assumptions for Q7'!W13</f>
        <v>-2868.9992844408425</v>
      </c>
      <c r="Z12" s="85"/>
      <c r="AA12" s="85"/>
      <c r="AB12" s="85"/>
    </row>
    <row r="13" spans="1:28" x14ac:dyDescent="0.25">
      <c r="A13" s="85"/>
      <c r="B13" s="85" t="s">
        <v>237</v>
      </c>
      <c r="C13" s="101" t="s">
        <v>243</v>
      </c>
      <c r="D13" s="85"/>
      <c r="E13" s="85"/>
      <c r="F13" s="85">
        <f>-F36*'Assumptions for Q7'!D12</f>
        <v>-60000</v>
      </c>
      <c r="G13" s="85">
        <v>0</v>
      </c>
      <c r="H13" s="85">
        <v>0</v>
      </c>
      <c r="I13" s="85">
        <v>0</v>
      </c>
      <c r="J13" s="85">
        <v>0</v>
      </c>
      <c r="K13" s="85">
        <v>0</v>
      </c>
      <c r="L13" s="85">
        <v>0</v>
      </c>
      <c r="M13" s="85">
        <v>0</v>
      </c>
      <c r="N13" s="85">
        <v>0</v>
      </c>
      <c r="O13" s="85">
        <v>0</v>
      </c>
      <c r="P13" s="85">
        <v>0</v>
      </c>
      <c r="Q13" s="85">
        <v>0</v>
      </c>
      <c r="R13" s="85">
        <v>0</v>
      </c>
      <c r="S13" s="85">
        <v>0</v>
      </c>
      <c r="T13" s="85">
        <v>0</v>
      </c>
      <c r="U13" s="85">
        <v>0</v>
      </c>
      <c r="V13" s="85">
        <v>0</v>
      </c>
      <c r="W13" s="85">
        <v>0</v>
      </c>
      <c r="X13" s="85">
        <v>0</v>
      </c>
      <c r="Y13" s="102">
        <v>0</v>
      </c>
      <c r="Z13" s="85"/>
      <c r="AA13" s="85"/>
      <c r="AB13" s="85"/>
    </row>
    <row r="14" spans="1:28" x14ac:dyDescent="0.25">
      <c r="A14" s="85"/>
      <c r="B14" s="85" t="s">
        <v>242</v>
      </c>
      <c r="C14" s="101" t="s">
        <v>216</v>
      </c>
      <c r="D14" s="85"/>
      <c r="E14" s="85"/>
      <c r="F14" s="85">
        <f>-F36*'Assumptions for Q7'!D14</f>
        <v>-20000</v>
      </c>
      <c r="G14" s="85">
        <f>-G36*'Assumptions for Q7'!E14</f>
        <v>-18992</v>
      </c>
      <c r="H14" s="85">
        <f>-H36*'Assumptions for Q7'!F14</f>
        <v>-18034.803200000002</v>
      </c>
      <c r="I14" s="85">
        <f>-I36*'Assumptions for Q7'!G14</f>
        <v>-17124.045638400003</v>
      </c>
      <c r="J14" s="85">
        <f>-J36*'Assumptions for Q7'!H14</f>
        <v>-16259.281333660801</v>
      </c>
      <c r="K14" s="85">
        <f>-K36*'Assumptions for Q7'!I14</f>
        <v>-15436.561698177566</v>
      </c>
      <c r="L14" s="85">
        <f>-L36*'Assumptions for Q7'!J14</f>
        <v>-14653.928020079964</v>
      </c>
      <c r="M14" s="85">
        <f>-M36*'Assumptions for Q7'!K14</f>
        <v>-13910.973869461908</v>
      </c>
      <c r="N14" s="85">
        <f>-N36*'Assumptions for Q7'!L14</f>
        <v>-13204.296396893244</v>
      </c>
      <c r="O14" s="85">
        <f>-O36*'Assumptions for Q7'!M14</f>
        <v>-12532.197710291377</v>
      </c>
      <c r="P14" s="85">
        <f>-P36*'Assumptions for Q7'!N14</f>
        <v>-3120.517229862553</v>
      </c>
      <c r="Q14" s="85">
        <f>-Q36*'Assumptions for Q7'!O14</f>
        <v>-2958.4843727019406</v>
      </c>
      <c r="R14" s="85">
        <f>-R36*'Assumptions for Q7'!P14</f>
        <v>-2803.8296021189467</v>
      </c>
      <c r="S14" s="85">
        <f>-S36*'Assumptions for Q7'!Q14</f>
        <v>-2656.7687394878076</v>
      </c>
      <c r="T14" s="85">
        <f>-T36*'Assumptions for Q7'!R14</f>
        <v>-2516.9562845722621</v>
      </c>
      <c r="U14" s="85">
        <f>-U36*'Assumptions for Q7'!S14</f>
        <v>-2383.6205253970465</v>
      </c>
      <c r="V14" s="85">
        <f>-V36*'Assumptions for Q7'!T14</f>
        <v>-2256.9310944721933</v>
      </c>
      <c r="W14" s="85">
        <f>-W36*'Assumptions for Q7'!U14</f>
        <v>-2136.5802438594637</v>
      </c>
      <c r="X14" s="85">
        <f>-X36*'Assumptions for Q7'!V14</f>
        <v>-2021.8992992703068</v>
      </c>
      <c r="Y14" s="102">
        <f>-Y36*'Assumptions for Q7'!W14</f>
        <v>-1912.6661896272285</v>
      </c>
      <c r="Z14" s="85"/>
      <c r="AA14" s="85"/>
      <c r="AB14" s="85"/>
    </row>
    <row r="15" spans="1:28" x14ac:dyDescent="0.25">
      <c r="A15" s="85"/>
      <c r="B15" s="85" t="s">
        <v>242</v>
      </c>
      <c r="C15" s="101" t="s">
        <v>244</v>
      </c>
      <c r="D15" s="85"/>
      <c r="E15" s="85"/>
      <c r="F15" s="85">
        <f>-F37*'Assumptions for Q7'!$D$6</f>
        <v>-80000</v>
      </c>
      <c r="G15" s="85">
        <f>-G37*'Assumptions for Q7'!$D$6</f>
        <v>-75968</v>
      </c>
      <c r="H15" s="85">
        <f>-H37*'Assumptions for Q7'!$D$6</f>
        <v>-90174.016000000018</v>
      </c>
      <c r="I15" s="85">
        <f>-I37*'Assumptions for Q7'!$D$6</f>
        <v>-85620.22819200001</v>
      </c>
      <c r="J15" s="85">
        <f>-J37*'Assumptions for Q7'!$D$6</f>
        <v>-97555.688001964809</v>
      </c>
      <c r="K15" s="85">
        <f>-K37*'Assumptions for Q7'!$D$6</f>
        <v>-108055.93188724296</v>
      </c>
      <c r="L15" s="85">
        <f>-L37*'Assumptions for Q7'!$D$6</f>
        <v>-102577.49614055976</v>
      </c>
      <c r="M15" s="85">
        <f>-M37*'Assumptions for Q7'!$D$6</f>
        <v>-111287.79095569528</v>
      </c>
      <c r="N15" s="85">
        <f>-N37*'Assumptions for Q7'!$D$6</f>
        <v>-118838.66757203921</v>
      </c>
      <c r="O15" s="85">
        <f>-O37*'Assumptions for Q7'!$D$6</f>
        <v>-125321.97710291378</v>
      </c>
      <c r="P15" s="85">
        <f>-P37*'Assumptions for Q7'!$D$6</f>
        <v>-60069.956674854155</v>
      </c>
      <c r="Q15" s="85">
        <f>-Q37*'Assumptions for Q7'!$D$6</f>
        <v>-67305.519478969145</v>
      </c>
      <c r="R15" s="85">
        <f>-R37*'Assumptions for Q7'!$D$6</f>
        <v>-68693.825251914212</v>
      </c>
      <c r="S15" s="85">
        <f>-S37*'Assumptions for Q7'!$D$6</f>
        <v>-69740.179411554956</v>
      </c>
      <c r="T15" s="85">
        <f>-T37*'Assumptions for Q7'!$D$6</f>
        <v>-74879.449466024802</v>
      </c>
      <c r="U15" s="85">
        <f>-U37*'Assumptions for Q7'!$D$6</f>
        <v>-75084.046550006969</v>
      </c>
      <c r="V15" s="85">
        <f>-V37*'Assumptions for Q7'!$D$6</f>
        <v>-75042.958891200426</v>
      </c>
      <c r="W15" s="85">
        <f>-W37*'Assumptions for Q7'!$D$6</f>
        <v>-78519.323961835282</v>
      </c>
      <c r="X15" s="85">
        <f>-X37*'Assumptions for Q7'!$D$6</f>
        <v>-81381.446795629847</v>
      </c>
      <c r="Y15" s="102">
        <f>-Y37*'Assumptions for Q7'!$D$6</f>
        <v>-76984.814132495943</v>
      </c>
      <c r="Z15" s="85"/>
      <c r="AA15" s="85"/>
      <c r="AB15" s="85"/>
    </row>
    <row r="16" spans="1:28" x14ac:dyDescent="0.25">
      <c r="A16" s="85"/>
      <c r="B16" s="85"/>
      <c r="C16" s="103" t="s">
        <v>245</v>
      </c>
      <c r="D16" s="104"/>
      <c r="E16" s="104"/>
      <c r="F16" s="104">
        <f t="shared" ref="F16:Y16" si="1">SUM(F8:F15)</f>
        <v>-189000</v>
      </c>
      <c r="G16" s="104">
        <f>SUM(G8:G15)</f>
        <v>61486.600000000006</v>
      </c>
      <c r="H16" s="104">
        <f t="shared" si="1"/>
        <v>40352.872159999984</v>
      </c>
      <c r="I16" s="104">
        <f t="shared" si="1"/>
        <v>38315.052115920014</v>
      </c>
      <c r="J16" s="104">
        <f t="shared" si="1"/>
        <v>20120.860650405244</v>
      </c>
      <c r="K16" s="104">
        <f t="shared" si="1"/>
        <v>3666.1834033171763</v>
      </c>
      <c r="L16" s="104">
        <f t="shared" si="1"/>
        <v>3480.307904768968</v>
      </c>
      <c r="M16" s="104">
        <f t="shared" si="1"/>
        <v>-10607.117575464697</v>
      </c>
      <c r="N16" s="104">
        <f t="shared" si="1"/>
        <v>-23272.572399524346</v>
      </c>
      <c r="O16" s="104">
        <f t="shared" si="1"/>
        <v>-34620.196174679935</v>
      </c>
      <c r="P16" s="104">
        <f t="shared" si="1"/>
        <v>30698.088248772867</v>
      </c>
      <c r="Q16" s="104">
        <f t="shared" si="1"/>
        <v>18749.394711998539</v>
      </c>
      <c r="R16" s="104">
        <f t="shared" si="1"/>
        <v>12862.568299720646</v>
      </c>
      <c r="S16" s="104">
        <f t="shared" si="1"/>
        <v>7538.58129829666</v>
      </c>
      <c r="T16" s="104">
        <f t="shared" si="1"/>
        <v>-1667.4835385291371</v>
      </c>
      <c r="U16" s="104">
        <f t="shared" si="1"/>
        <v>-5750.4845175203809</v>
      </c>
      <c r="V16" s="104">
        <f t="shared" si="1"/>
        <v>-9394.4756807405065</v>
      </c>
      <c r="W16" s="104">
        <f t="shared" si="1"/>
        <v>-16371.546118573126</v>
      </c>
      <c r="X16" s="104">
        <f t="shared" si="1"/>
        <v>-22569.450928104801</v>
      </c>
      <c r="Y16" s="105">
        <f t="shared" si="1"/>
        <v>-21350.136341713936</v>
      </c>
      <c r="Z16" s="85"/>
      <c r="AA16" s="85"/>
      <c r="AB16" s="97"/>
    </row>
    <row r="17" spans="1:28" x14ac:dyDescent="0.25">
      <c r="A17" s="85"/>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row>
    <row r="18" spans="1:28" x14ac:dyDescent="0.25">
      <c r="A18" s="85"/>
      <c r="B18" s="85"/>
      <c r="C18" s="90" t="s">
        <v>246</v>
      </c>
      <c r="D18" s="85"/>
      <c r="E18" s="85"/>
      <c r="F18" s="85"/>
      <c r="G18" s="85"/>
      <c r="H18" s="85"/>
      <c r="I18" s="85"/>
      <c r="J18" s="85"/>
      <c r="K18" s="85"/>
      <c r="L18" s="85"/>
      <c r="M18" s="85"/>
      <c r="N18" s="85"/>
      <c r="O18" s="85"/>
      <c r="P18" s="85"/>
      <c r="Q18" s="85"/>
      <c r="R18" s="85"/>
      <c r="S18" s="85"/>
      <c r="T18" s="85"/>
      <c r="U18" s="85"/>
      <c r="V18" s="85"/>
      <c r="W18" s="85"/>
      <c r="X18" s="85"/>
      <c r="Y18" s="85"/>
      <c r="Z18" s="85"/>
      <c r="AA18" s="85"/>
      <c r="AB18" s="106" t="s">
        <v>247</v>
      </c>
    </row>
    <row r="19" spans="1:28" x14ac:dyDescent="0.25">
      <c r="A19" s="85"/>
      <c r="B19" s="85" t="s">
        <v>237</v>
      </c>
      <c r="C19" s="98" t="s">
        <v>238</v>
      </c>
      <c r="D19" s="99"/>
      <c r="E19" s="99"/>
      <c r="F19" s="99">
        <f t="shared" ref="F19:Y25" si="2">F8</f>
        <v>205000</v>
      </c>
      <c r="G19" s="99">
        <f t="shared" si="2"/>
        <v>194668</v>
      </c>
      <c r="H19" s="99">
        <f t="shared" si="2"/>
        <v>184856.7328</v>
      </c>
      <c r="I19" s="99">
        <f t="shared" si="2"/>
        <v>175521.46779360002</v>
      </c>
      <c r="J19" s="99">
        <f t="shared" si="2"/>
        <v>166657.63367002321</v>
      </c>
      <c r="K19" s="99">
        <f t="shared" si="2"/>
        <v>158224.75740632004</v>
      </c>
      <c r="L19" s="99">
        <f t="shared" si="2"/>
        <v>150202.76220581963</v>
      </c>
      <c r="M19" s="99">
        <f t="shared" si="2"/>
        <v>142587.48216198458</v>
      </c>
      <c r="N19" s="99">
        <f t="shared" si="2"/>
        <v>135344.03806815576</v>
      </c>
      <c r="O19" s="99">
        <f t="shared" si="2"/>
        <v>128455.02653048662</v>
      </c>
      <c r="P19" s="99">
        <f t="shared" si="2"/>
        <v>103757.19789292989</v>
      </c>
      <c r="Q19" s="99">
        <f t="shared" si="2"/>
        <v>98369.605392339523</v>
      </c>
      <c r="R19" s="99">
        <f t="shared" si="2"/>
        <v>93227.334270454972</v>
      </c>
      <c r="S19" s="99">
        <f t="shared" si="2"/>
        <v>88337.560587969609</v>
      </c>
      <c r="T19" s="99">
        <f t="shared" si="2"/>
        <v>83688.79646202772</v>
      </c>
      <c r="U19" s="99">
        <f t="shared" si="2"/>
        <v>79255.382469451797</v>
      </c>
      <c r="V19" s="99">
        <f t="shared" si="2"/>
        <v>75042.958891200426</v>
      </c>
      <c r="W19" s="99">
        <f t="shared" si="2"/>
        <v>71041.293108327169</v>
      </c>
      <c r="X19" s="99">
        <f t="shared" si="2"/>
        <v>67228.151700737697</v>
      </c>
      <c r="Y19" s="100">
        <f t="shared" si="2"/>
        <v>63596.150805105346</v>
      </c>
      <c r="Z19" s="85"/>
      <c r="AA19" s="85"/>
      <c r="AB19" s="85">
        <f>NPV(0.04,G19:Z19)+F19</f>
        <v>1885365.7834938848</v>
      </c>
    </row>
    <row r="20" spans="1:28" x14ac:dyDescent="0.25">
      <c r="A20" s="85"/>
      <c r="B20" s="85" t="s">
        <v>237</v>
      </c>
      <c r="C20" s="101" t="s">
        <v>239</v>
      </c>
      <c r="D20" s="85"/>
      <c r="E20" s="85"/>
      <c r="F20" s="85">
        <f t="shared" si="2"/>
        <v>-164000</v>
      </c>
      <c r="G20" s="85">
        <f t="shared" si="2"/>
        <v>0</v>
      </c>
      <c r="H20" s="85">
        <f t="shared" si="2"/>
        <v>0</v>
      </c>
      <c r="I20" s="85">
        <f t="shared" si="2"/>
        <v>0</v>
      </c>
      <c r="J20" s="85">
        <f t="shared" si="2"/>
        <v>0</v>
      </c>
      <c r="K20" s="85">
        <f t="shared" si="2"/>
        <v>0</v>
      </c>
      <c r="L20" s="85">
        <f t="shared" si="2"/>
        <v>0</v>
      </c>
      <c r="M20" s="85">
        <f t="shared" si="2"/>
        <v>0</v>
      </c>
      <c r="N20" s="85">
        <f t="shared" si="2"/>
        <v>0</v>
      </c>
      <c r="O20" s="85">
        <f t="shared" si="2"/>
        <v>0</v>
      </c>
      <c r="P20" s="85">
        <f t="shared" si="2"/>
        <v>0</v>
      </c>
      <c r="Q20" s="85">
        <f t="shared" si="2"/>
        <v>0</v>
      </c>
      <c r="R20" s="85">
        <f t="shared" si="2"/>
        <v>0</v>
      </c>
      <c r="S20" s="85">
        <f t="shared" si="2"/>
        <v>0</v>
      </c>
      <c r="T20" s="85">
        <f t="shared" si="2"/>
        <v>0</v>
      </c>
      <c r="U20" s="85">
        <f t="shared" si="2"/>
        <v>0</v>
      </c>
      <c r="V20" s="85">
        <f t="shared" si="2"/>
        <v>0</v>
      </c>
      <c r="W20" s="85">
        <f t="shared" si="2"/>
        <v>0</v>
      </c>
      <c r="X20" s="85">
        <f t="shared" si="2"/>
        <v>0</v>
      </c>
      <c r="Y20" s="102">
        <f t="shared" si="2"/>
        <v>0</v>
      </c>
      <c r="Z20" s="85"/>
      <c r="AA20" s="85"/>
      <c r="AB20" s="85">
        <f t="shared" ref="AB20:AB22" si="3">NPV(0.04,G20:Z20)+F20</f>
        <v>-164000</v>
      </c>
    </row>
    <row r="21" spans="1:28" x14ac:dyDescent="0.25">
      <c r="A21" s="85"/>
      <c r="B21" s="85" t="s">
        <v>237</v>
      </c>
      <c r="C21" s="101" t="s">
        <v>240</v>
      </c>
      <c r="D21" s="85"/>
      <c r="E21" s="85"/>
      <c r="F21" s="85">
        <f t="shared" si="2"/>
        <v>0</v>
      </c>
      <c r="G21" s="85">
        <f t="shared" si="2"/>
        <v>-9733.4</v>
      </c>
      <c r="H21" s="85">
        <f t="shared" si="2"/>
        <v>-9242.8366399999995</v>
      </c>
      <c r="I21" s="85">
        <f t="shared" si="2"/>
        <v>-8776.0733896800011</v>
      </c>
      <c r="J21" s="85">
        <f t="shared" si="2"/>
        <v>-8332.8816835011603</v>
      </c>
      <c r="K21" s="85">
        <f t="shared" si="2"/>
        <v>-7911.237870316003</v>
      </c>
      <c r="L21" s="85">
        <f t="shared" si="2"/>
        <v>-7510.1381102909818</v>
      </c>
      <c r="M21" s="85">
        <f t="shared" si="2"/>
        <v>-7129.3741080992295</v>
      </c>
      <c r="N21" s="85">
        <f t="shared" si="2"/>
        <v>-6767.2019034077884</v>
      </c>
      <c r="O21" s="85">
        <f t="shared" si="2"/>
        <v>-6422.7513265243315</v>
      </c>
      <c r="P21" s="85">
        <f t="shared" si="2"/>
        <v>-5187.8598946464954</v>
      </c>
      <c r="Q21" s="85">
        <f t="shared" si="2"/>
        <v>-4918.4802696169763</v>
      </c>
      <c r="R21" s="85">
        <f t="shared" si="2"/>
        <v>-4661.3667135227488</v>
      </c>
      <c r="S21" s="85">
        <f t="shared" si="2"/>
        <v>-4416.878029398481</v>
      </c>
      <c r="T21" s="85">
        <f t="shared" si="2"/>
        <v>-4184.4398231013865</v>
      </c>
      <c r="U21" s="85">
        <f t="shared" si="2"/>
        <v>-3962.7691234725899</v>
      </c>
      <c r="V21" s="85">
        <f t="shared" si="2"/>
        <v>-3752.1479445600216</v>
      </c>
      <c r="W21" s="85">
        <f t="shared" si="2"/>
        <v>-3552.0646554163586</v>
      </c>
      <c r="X21" s="85">
        <f t="shared" si="2"/>
        <v>-3361.4075850368849</v>
      </c>
      <c r="Y21" s="102">
        <f t="shared" si="2"/>
        <v>-3179.8075402552677</v>
      </c>
      <c r="Z21" s="85"/>
      <c r="AA21" s="85"/>
      <c r="AB21" s="85">
        <f t="shared" si="3"/>
        <v>-84018.289174694233</v>
      </c>
    </row>
    <row r="22" spans="1:28" x14ac:dyDescent="0.25">
      <c r="A22" s="85"/>
      <c r="B22" s="85" t="s">
        <v>237</v>
      </c>
      <c r="C22" s="101" t="s">
        <v>241</v>
      </c>
      <c r="D22" s="85"/>
      <c r="E22" s="85"/>
      <c r="F22" s="85">
        <f t="shared" si="2"/>
        <v>-40000</v>
      </c>
      <c r="G22" s="85">
        <f t="shared" si="2"/>
        <v>0</v>
      </c>
      <c r="H22" s="85">
        <f t="shared" si="2"/>
        <v>0</v>
      </c>
      <c r="I22" s="85">
        <f t="shared" si="2"/>
        <v>0</v>
      </c>
      <c r="J22" s="85">
        <f t="shared" si="2"/>
        <v>0</v>
      </c>
      <c r="K22" s="85">
        <f t="shared" si="2"/>
        <v>0</v>
      </c>
      <c r="L22" s="85">
        <f t="shared" si="2"/>
        <v>0</v>
      </c>
      <c r="M22" s="85">
        <f t="shared" si="2"/>
        <v>0</v>
      </c>
      <c r="N22" s="85">
        <f t="shared" si="2"/>
        <v>0</v>
      </c>
      <c r="O22" s="85">
        <f t="shared" si="2"/>
        <v>0</v>
      </c>
      <c r="P22" s="85">
        <f t="shared" si="2"/>
        <v>0</v>
      </c>
      <c r="Q22" s="85">
        <f t="shared" si="2"/>
        <v>0</v>
      </c>
      <c r="R22" s="85">
        <f t="shared" si="2"/>
        <v>0</v>
      </c>
      <c r="S22" s="85">
        <f t="shared" si="2"/>
        <v>0</v>
      </c>
      <c r="T22" s="85">
        <f t="shared" si="2"/>
        <v>0</v>
      </c>
      <c r="U22" s="85">
        <f t="shared" si="2"/>
        <v>0</v>
      </c>
      <c r="V22" s="85">
        <f t="shared" si="2"/>
        <v>0</v>
      </c>
      <c r="W22" s="85">
        <f t="shared" si="2"/>
        <v>0</v>
      </c>
      <c r="X22" s="85">
        <f t="shared" si="2"/>
        <v>0</v>
      </c>
      <c r="Y22" s="102">
        <f t="shared" si="2"/>
        <v>0</v>
      </c>
      <c r="Z22" s="85"/>
      <c r="AA22" s="85"/>
      <c r="AB22" s="85">
        <f t="shared" si="3"/>
        <v>-40000</v>
      </c>
    </row>
    <row r="23" spans="1:28" x14ac:dyDescent="0.25">
      <c r="A23" s="85"/>
      <c r="B23" s="85" t="s">
        <v>242</v>
      </c>
      <c r="C23" s="101" t="s">
        <v>215</v>
      </c>
      <c r="D23" s="85"/>
      <c r="E23" s="85"/>
      <c r="F23" s="85">
        <f t="shared" si="2"/>
        <v>-30000</v>
      </c>
      <c r="G23" s="85">
        <f t="shared" si="2"/>
        <v>-28488</v>
      </c>
      <c r="H23" s="85">
        <f t="shared" si="2"/>
        <v>-27052.204800000003</v>
      </c>
      <c r="I23" s="85">
        <f t="shared" si="2"/>
        <v>-25686.068457600006</v>
      </c>
      <c r="J23" s="85">
        <f t="shared" si="2"/>
        <v>-24388.922000491202</v>
      </c>
      <c r="K23" s="85">
        <f t="shared" si="2"/>
        <v>-23154.842547266348</v>
      </c>
      <c r="L23" s="85">
        <f t="shared" si="2"/>
        <v>-21980.892030119947</v>
      </c>
      <c r="M23" s="85">
        <f t="shared" si="2"/>
        <v>-20866.460804192862</v>
      </c>
      <c r="N23" s="85">
        <f t="shared" si="2"/>
        <v>-19806.444595339864</v>
      </c>
      <c r="O23" s="85">
        <f t="shared" si="2"/>
        <v>-18798.296565437067</v>
      </c>
      <c r="P23" s="85">
        <f t="shared" si="2"/>
        <v>-4680.7758447938295</v>
      </c>
      <c r="Q23" s="85">
        <f t="shared" si="2"/>
        <v>-4437.7265590529105</v>
      </c>
      <c r="R23" s="85">
        <f t="shared" si="2"/>
        <v>-4205.7444031784198</v>
      </c>
      <c r="S23" s="85">
        <f t="shared" si="2"/>
        <v>-3985.1531092317118</v>
      </c>
      <c r="T23" s="85">
        <f t="shared" si="2"/>
        <v>-3775.4344268583932</v>
      </c>
      <c r="U23" s="85">
        <f t="shared" si="2"/>
        <v>-3575.4307880955698</v>
      </c>
      <c r="V23" s="85">
        <f t="shared" si="2"/>
        <v>-3385.3966417082902</v>
      </c>
      <c r="W23" s="85">
        <f t="shared" si="2"/>
        <v>-3204.8703657891956</v>
      </c>
      <c r="X23" s="85">
        <f t="shared" si="2"/>
        <v>-3032.84894890546</v>
      </c>
      <c r="Y23" s="102">
        <f t="shared" si="2"/>
        <v>-2868.9992844408425</v>
      </c>
      <c r="Z23" s="85"/>
      <c r="AA23" s="85"/>
      <c r="AB23" s="85">
        <f>NPV(0.04,F23:Z23)</f>
        <v>-218815.81366774798</v>
      </c>
    </row>
    <row r="24" spans="1:28" x14ac:dyDescent="0.25">
      <c r="A24" s="85"/>
      <c r="B24" s="85" t="s">
        <v>237</v>
      </c>
      <c r="C24" s="101" t="s">
        <v>243</v>
      </c>
      <c r="D24" s="85"/>
      <c r="E24" s="85"/>
      <c r="F24" s="85">
        <f t="shared" si="2"/>
        <v>-60000</v>
      </c>
      <c r="G24" s="85">
        <f t="shared" si="2"/>
        <v>0</v>
      </c>
      <c r="H24" s="85">
        <f t="shared" si="2"/>
        <v>0</v>
      </c>
      <c r="I24" s="85">
        <f t="shared" si="2"/>
        <v>0</v>
      </c>
      <c r="J24" s="85">
        <f t="shared" si="2"/>
        <v>0</v>
      </c>
      <c r="K24" s="85">
        <f t="shared" si="2"/>
        <v>0</v>
      </c>
      <c r="L24" s="85">
        <f t="shared" si="2"/>
        <v>0</v>
      </c>
      <c r="M24" s="85">
        <f t="shared" si="2"/>
        <v>0</v>
      </c>
      <c r="N24" s="85">
        <f t="shared" si="2"/>
        <v>0</v>
      </c>
      <c r="O24" s="85">
        <f t="shared" si="2"/>
        <v>0</v>
      </c>
      <c r="P24" s="85">
        <f t="shared" si="2"/>
        <v>0</v>
      </c>
      <c r="Q24" s="85">
        <f t="shared" si="2"/>
        <v>0</v>
      </c>
      <c r="R24" s="85">
        <f t="shared" si="2"/>
        <v>0</v>
      </c>
      <c r="S24" s="85">
        <f t="shared" si="2"/>
        <v>0</v>
      </c>
      <c r="T24" s="85">
        <f t="shared" si="2"/>
        <v>0</v>
      </c>
      <c r="U24" s="85">
        <f t="shared" si="2"/>
        <v>0</v>
      </c>
      <c r="V24" s="85">
        <f t="shared" si="2"/>
        <v>0</v>
      </c>
      <c r="W24" s="85">
        <f t="shared" si="2"/>
        <v>0</v>
      </c>
      <c r="X24" s="85">
        <f t="shared" si="2"/>
        <v>0</v>
      </c>
      <c r="Y24" s="102">
        <f t="shared" si="2"/>
        <v>0</v>
      </c>
      <c r="Z24" s="85"/>
      <c r="AA24" s="85"/>
      <c r="AB24" s="85">
        <f>NPV(0.04,G24:Z24)+F24</f>
        <v>-60000</v>
      </c>
    </row>
    <row r="25" spans="1:28" x14ac:dyDescent="0.25">
      <c r="A25" s="85"/>
      <c r="B25" s="85" t="s">
        <v>242</v>
      </c>
      <c r="C25" s="101" t="s">
        <v>216</v>
      </c>
      <c r="D25" s="85"/>
      <c r="E25" s="85"/>
      <c r="F25" s="85">
        <f>F14</f>
        <v>-20000</v>
      </c>
      <c r="G25" s="85">
        <f t="shared" si="2"/>
        <v>-18992</v>
      </c>
      <c r="H25" s="85">
        <f t="shared" si="2"/>
        <v>-18034.803200000002</v>
      </c>
      <c r="I25" s="85">
        <f t="shared" si="2"/>
        <v>-17124.045638400003</v>
      </c>
      <c r="J25" s="85">
        <f t="shared" si="2"/>
        <v>-16259.281333660801</v>
      </c>
      <c r="K25" s="85">
        <f t="shared" si="2"/>
        <v>-15436.561698177566</v>
      </c>
      <c r="L25" s="85">
        <f t="shared" si="2"/>
        <v>-14653.928020079964</v>
      </c>
      <c r="M25" s="85">
        <f t="shared" si="2"/>
        <v>-13910.973869461908</v>
      </c>
      <c r="N25" s="85">
        <f t="shared" si="2"/>
        <v>-13204.296396893244</v>
      </c>
      <c r="O25" s="85">
        <f t="shared" si="2"/>
        <v>-12532.197710291377</v>
      </c>
      <c r="P25" s="85">
        <f t="shared" si="2"/>
        <v>-3120.517229862553</v>
      </c>
      <c r="Q25" s="85">
        <f t="shared" si="2"/>
        <v>-2958.4843727019406</v>
      </c>
      <c r="R25" s="85">
        <f t="shared" si="2"/>
        <v>-2803.8296021189467</v>
      </c>
      <c r="S25" s="85">
        <f t="shared" si="2"/>
        <v>-2656.7687394878076</v>
      </c>
      <c r="T25" s="85">
        <f t="shared" si="2"/>
        <v>-2516.9562845722621</v>
      </c>
      <c r="U25" s="85">
        <f t="shared" si="2"/>
        <v>-2383.6205253970465</v>
      </c>
      <c r="V25" s="85">
        <f t="shared" si="2"/>
        <v>-2256.9310944721933</v>
      </c>
      <c r="W25" s="85">
        <f t="shared" si="2"/>
        <v>-2136.5802438594637</v>
      </c>
      <c r="X25" s="85">
        <f t="shared" si="2"/>
        <v>-2021.8992992703068</v>
      </c>
      <c r="Y25" s="102">
        <f t="shared" si="2"/>
        <v>-1912.6661896272285</v>
      </c>
      <c r="Z25" s="85"/>
      <c r="AA25" s="85"/>
      <c r="AB25" s="85">
        <f>NPV(0.04,F25:Z25)</f>
        <v>-145877.20911183197</v>
      </c>
    </row>
    <row r="26" spans="1:28" x14ac:dyDescent="0.25">
      <c r="A26" s="85"/>
      <c r="B26" s="85" t="s">
        <v>242</v>
      </c>
      <c r="C26" s="101" t="s">
        <v>244</v>
      </c>
      <c r="D26" s="85"/>
      <c r="E26" s="85"/>
      <c r="F26" s="85">
        <f t="shared" ref="F26:Y26" si="4">F15</f>
        <v>-80000</v>
      </c>
      <c r="G26" s="85">
        <f t="shared" si="4"/>
        <v>-75968</v>
      </c>
      <c r="H26" s="85">
        <f t="shared" si="4"/>
        <v>-90174.016000000018</v>
      </c>
      <c r="I26" s="85">
        <f t="shared" si="4"/>
        <v>-85620.22819200001</v>
      </c>
      <c r="J26" s="85">
        <f t="shared" si="4"/>
        <v>-97555.688001964809</v>
      </c>
      <c r="K26" s="85">
        <f t="shared" si="4"/>
        <v>-108055.93188724296</v>
      </c>
      <c r="L26" s="85">
        <f t="shared" si="4"/>
        <v>-102577.49614055976</v>
      </c>
      <c r="M26" s="85">
        <f t="shared" si="4"/>
        <v>-111287.79095569528</v>
      </c>
      <c r="N26" s="85">
        <f t="shared" si="4"/>
        <v>-118838.66757203921</v>
      </c>
      <c r="O26" s="85">
        <f t="shared" si="4"/>
        <v>-125321.97710291378</v>
      </c>
      <c r="P26" s="85">
        <f t="shared" si="4"/>
        <v>-60069.956674854155</v>
      </c>
      <c r="Q26" s="85">
        <f t="shared" si="4"/>
        <v>-67305.519478969145</v>
      </c>
      <c r="R26" s="85">
        <f t="shared" si="4"/>
        <v>-68693.825251914212</v>
      </c>
      <c r="S26" s="85">
        <f t="shared" si="4"/>
        <v>-69740.179411554956</v>
      </c>
      <c r="T26" s="85">
        <f t="shared" si="4"/>
        <v>-74879.449466024802</v>
      </c>
      <c r="U26" s="85">
        <f t="shared" si="4"/>
        <v>-75084.046550006969</v>
      </c>
      <c r="V26" s="85">
        <f t="shared" si="4"/>
        <v>-75042.958891200426</v>
      </c>
      <c r="W26" s="85">
        <f t="shared" si="4"/>
        <v>-78519.323961835282</v>
      </c>
      <c r="X26" s="85">
        <f t="shared" si="4"/>
        <v>-81381.446795629847</v>
      </c>
      <c r="Y26" s="102">
        <f t="shared" si="4"/>
        <v>-76984.814132495943</v>
      </c>
      <c r="Z26" s="85"/>
      <c r="AA26" s="85"/>
      <c r="AB26" s="85">
        <f>NPV(0.04,F26:Z26)</f>
        <v>-1188819.6824108735</v>
      </c>
    </row>
    <row r="27" spans="1:28" x14ac:dyDescent="0.25">
      <c r="A27" s="85"/>
      <c r="B27" s="85"/>
      <c r="C27" s="103" t="s">
        <v>245</v>
      </c>
      <c r="D27" s="104"/>
      <c r="E27" s="104"/>
      <c r="F27" s="104">
        <f t="shared" ref="F27:Y27" si="5">SUM(F19:F26)</f>
        <v>-189000</v>
      </c>
      <c r="G27" s="104">
        <f t="shared" si="5"/>
        <v>61486.600000000006</v>
      </c>
      <c r="H27" s="104">
        <f t="shared" si="5"/>
        <v>40352.872159999984</v>
      </c>
      <c r="I27" s="104">
        <f t="shared" si="5"/>
        <v>38315.052115920014</v>
      </c>
      <c r="J27" s="104">
        <f t="shared" si="5"/>
        <v>20120.860650405244</v>
      </c>
      <c r="K27" s="104">
        <f t="shared" si="5"/>
        <v>3666.1834033171763</v>
      </c>
      <c r="L27" s="104">
        <f t="shared" si="5"/>
        <v>3480.307904768968</v>
      </c>
      <c r="M27" s="104">
        <f t="shared" si="5"/>
        <v>-10607.117575464697</v>
      </c>
      <c r="N27" s="104">
        <f t="shared" si="5"/>
        <v>-23272.572399524346</v>
      </c>
      <c r="O27" s="104">
        <f t="shared" si="5"/>
        <v>-34620.196174679935</v>
      </c>
      <c r="P27" s="104">
        <f t="shared" si="5"/>
        <v>30698.088248772867</v>
      </c>
      <c r="Q27" s="104">
        <f t="shared" si="5"/>
        <v>18749.394711998539</v>
      </c>
      <c r="R27" s="104">
        <f t="shared" si="5"/>
        <v>12862.568299720646</v>
      </c>
      <c r="S27" s="104">
        <f t="shared" si="5"/>
        <v>7538.58129829666</v>
      </c>
      <c r="T27" s="104">
        <f t="shared" si="5"/>
        <v>-1667.4835385291371</v>
      </c>
      <c r="U27" s="104">
        <f t="shared" si="5"/>
        <v>-5750.4845175203809</v>
      </c>
      <c r="V27" s="104">
        <f t="shared" si="5"/>
        <v>-9394.4756807405065</v>
      </c>
      <c r="W27" s="104">
        <f t="shared" si="5"/>
        <v>-16371.546118573126</v>
      </c>
      <c r="X27" s="104">
        <f t="shared" si="5"/>
        <v>-22569.450928104801</v>
      </c>
      <c r="Y27" s="105">
        <f t="shared" si="5"/>
        <v>-21350.136341713936</v>
      </c>
      <c r="Z27" s="85"/>
      <c r="AA27" s="85"/>
      <c r="AB27" s="90">
        <f>SUM(AB19:AB26)</f>
        <v>-16165.210871262942</v>
      </c>
    </row>
    <row r="28" spans="1:28" x14ac:dyDescent="0.25">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row>
    <row r="29" spans="1:28" x14ac:dyDescent="0.25">
      <c r="A29" s="85"/>
      <c r="B29" s="85"/>
      <c r="C29" s="90" t="s">
        <v>248</v>
      </c>
      <c r="D29" s="85"/>
      <c r="E29" s="85"/>
      <c r="F29" s="85"/>
      <c r="G29" s="85"/>
      <c r="H29" s="85"/>
      <c r="I29" s="85"/>
      <c r="J29" s="85"/>
      <c r="K29" s="85"/>
      <c r="L29" s="85"/>
      <c r="M29" s="85"/>
      <c r="N29" s="85"/>
      <c r="O29" s="85"/>
      <c r="P29" s="85"/>
      <c r="Q29" s="85"/>
      <c r="R29" s="85"/>
      <c r="S29" s="85"/>
      <c r="T29" s="85"/>
      <c r="U29" s="85"/>
      <c r="V29" s="85"/>
      <c r="W29" s="85"/>
      <c r="X29" s="85"/>
      <c r="Y29" s="85"/>
      <c r="Z29" s="85"/>
      <c r="AA29" s="85"/>
      <c r="AB29" s="85"/>
    </row>
    <row r="30" spans="1:28" x14ac:dyDescent="0.25">
      <c r="A30" s="85"/>
      <c r="B30" s="94" t="s">
        <v>242</v>
      </c>
      <c r="C30" s="107" t="s">
        <v>244</v>
      </c>
      <c r="D30" s="108"/>
      <c r="E30" s="108"/>
      <c r="F30" s="108">
        <f>F15*'Assumptions for Q7'!D24</f>
        <v>-8000</v>
      </c>
      <c r="G30" s="108">
        <f>G15*'Assumptions for Q7'!E24</f>
        <v>-7596.8</v>
      </c>
      <c r="H30" s="108">
        <f>H15*'Assumptions for Q7'!F24</f>
        <v>-9017.4016000000029</v>
      </c>
      <c r="I30" s="108">
        <f>I15*'Assumptions for Q7'!G24</f>
        <v>-8562.0228192000013</v>
      </c>
      <c r="J30" s="108">
        <f>J15*'Assumptions for Q7'!H24</f>
        <v>-9755.5688001964809</v>
      </c>
      <c r="K30" s="108">
        <f>K15*'Assumptions for Q7'!I24</f>
        <v>-10805.593188724297</v>
      </c>
      <c r="L30" s="108">
        <f>L15*'Assumptions for Q7'!J24</f>
        <v>-10257.749614055976</v>
      </c>
      <c r="M30" s="108">
        <f>M15*'Assumptions for Q7'!K24</f>
        <v>-11128.779095569529</v>
      </c>
      <c r="N30" s="108">
        <f>N15*'Assumptions for Q7'!L24</f>
        <v>-11883.866757203921</v>
      </c>
      <c r="O30" s="108">
        <f>O15*'Assumptions for Q7'!M24</f>
        <v>-12532.197710291379</v>
      </c>
      <c r="P30" s="108">
        <f>P15*'Assumptions for Q7'!N24</f>
        <v>-6006.9956674854157</v>
      </c>
      <c r="Q30" s="108">
        <f>Q15*'Assumptions for Q7'!O24</f>
        <v>-6730.5519478969145</v>
      </c>
      <c r="R30" s="108">
        <f>R15*'Assumptions for Q7'!P24</f>
        <v>-6869.3825251914213</v>
      </c>
      <c r="S30" s="108">
        <f>S15*'Assumptions for Q7'!Q24</f>
        <v>-6974.0179411554964</v>
      </c>
      <c r="T30" s="108">
        <f>T15*'Assumptions for Q7'!R24</f>
        <v>-7487.9449466024807</v>
      </c>
      <c r="U30" s="108">
        <f>U15*'Assumptions for Q7'!S24</f>
        <v>-7508.4046550006969</v>
      </c>
      <c r="V30" s="108">
        <f>V15*'Assumptions for Q7'!T24</f>
        <v>-7504.2958891200433</v>
      </c>
      <c r="W30" s="108">
        <f>W15*'Assumptions for Q7'!U24</f>
        <v>-7851.9323961835289</v>
      </c>
      <c r="X30" s="108">
        <f>X15*'Assumptions for Q7'!V24</f>
        <v>-8138.1446795629854</v>
      </c>
      <c r="Y30" s="109">
        <f>Y15*'Assumptions for Q7'!W24</f>
        <v>-7698.4814132495949</v>
      </c>
      <c r="Z30" s="85"/>
      <c r="AA30" s="85"/>
      <c r="AB30" s="85"/>
    </row>
    <row r="31" spans="1:28" x14ac:dyDescent="0.25">
      <c r="A31" s="85"/>
      <c r="B31" s="94"/>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row>
    <row r="32" spans="1:28" x14ac:dyDescent="0.25">
      <c r="A32" s="85"/>
      <c r="B32" s="94"/>
      <c r="C32" s="90" t="s">
        <v>249</v>
      </c>
      <c r="D32" s="85"/>
      <c r="E32" s="85"/>
      <c r="F32" s="85"/>
      <c r="G32" s="85"/>
      <c r="H32" s="85"/>
      <c r="I32" s="85"/>
      <c r="J32" s="85"/>
      <c r="K32" s="85"/>
      <c r="L32" s="85"/>
      <c r="M32" s="85"/>
      <c r="N32" s="85"/>
      <c r="O32" s="85"/>
      <c r="P32" s="85"/>
      <c r="Q32" s="85"/>
      <c r="R32" s="85"/>
      <c r="S32" s="85"/>
      <c r="T32" s="85"/>
      <c r="U32" s="85"/>
      <c r="V32" s="85"/>
      <c r="W32" s="85"/>
      <c r="X32" s="85"/>
      <c r="Y32" s="85"/>
      <c r="Z32" s="85"/>
      <c r="AA32" s="85"/>
      <c r="AB32" s="85"/>
    </row>
    <row r="33" spans="1:28" x14ac:dyDescent="0.25">
      <c r="A33" s="85"/>
      <c r="B33" s="94" t="s">
        <v>242</v>
      </c>
      <c r="C33" s="107" t="s">
        <v>244</v>
      </c>
      <c r="D33" s="108"/>
      <c r="E33" s="108"/>
      <c r="F33" s="108">
        <f>F30</f>
        <v>-8000</v>
      </c>
      <c r="G33" s="108">
        <f t="shared" ref="G33:Y33" si="6">G30</f>
        <v>-7596.8</v>
      </c>
      <c r="H33" s="108">
        <f t="shared" si="6"/>
        <v>-9017.4016000000029</v>
      </c>
      <c r="I33" s="108">
        <f t="shared" si="6"/>
        <v>-8562.0228192000013</v>
      </c>
      <c r="J33" s="108">
        <f t="shared" si="6"/>
        <v>-9755.5688001964809</v>
      </c>
      <c r="K33" s="108">
        <f t="shared" si="6"/>
        <v>-10805.593188724297</v>
      </c>
      <c r="L33" s="108">
        <f t="shared" si="6"/>
        <v>-10257.749614055976</v>
      </c>
      <c r="M33" s="108">
        <f t="shared" si="6"/>
        <v>-11128.779095569529</v>
      </c>
      <c r="N33" s="108">
        <f t="shared" si="6"/>
        <v>-11883.866757203921</v>
      </c>
      <c r="O33" s="108">
        <f t="shared" si="6"/>
        <v>-12532.197710291379</v>
      </c>
      <c r="P33" s="108">
        <f t="shared" si="6"/>
        <v>-6006.9956674854157</v>
      </c>
      <c r="Q33" s="108">
        <f t="shared" si="6"/>
        <v>-6730.5519478969145</v>
      </c>
      <c r="R33" s="108">
        <f t="shared" si="6"/>
        <v>-6869.3825251914213</v>
      </c>
      <c r="S33" s="108">
        <f t="shared" si="6"/>
        <v>-6974.0179411554964</v>
      </c>
      <c r="T33" s="108">
        <f t="shared" si="6"/>
        <v>-7487.9449466024807</v>
      </c>
      <c r="U33" s="108">
        <f t="shared" si="6"/>
        <v>-7508.4046550006969</v>
      </c>
      <c r="V33" s="108">
        <f t="shared" si="6"/>
        <v>-7504.2958891200433</v>
      </c>
      <c r="W33" s="108">
        <f t="shared" si="6"/>
        <v>-7851.9323961835289</v>
      </c>
      <c r="X33" s="108">
        <f t="shared" si="6"/>
        <v>-8138.1446795629854</v>
      </c>
      <c r="Y33" s="109">
        <f t="shared" si="6"/>
        <v>-7698.4814132495949</v>
      </c>
      <c r="Z33" s="85"/>
      <c r="AA33" s="85"/>
      <c r="AB33" s="85"/>
    </row>
    <row r="34" spans="1:28" x14ac:dyDescent="0.25">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row>
    <row r="35" spans="1:28" x14ac:dyDescent="0.25">
      <c r="A35" s="85"/>
      <c r="B35" s="85"/>
      <c r="C35" s="90" t="s">
        <v>250</v>
      </c>
      <c r="D35" s="85"/>
      <c r="E35" s="85"/>
      <c r="F35" s="85"/>
      <c r="G35" s="85"/>
      <c r="H35" s="85"/>
      <c r="I35" s="85"/>
      <c r="J35" s="85"/>
      <c r="K35" s="85"/>
      <c r="L35" s="85"/>
      <c r="M35" s="85"/>
      <c r="N35" s="85"/>
      <c r="O35" s="85"/>
      <c r="P35" s="85"/>
      <c r="Q35" s="85"/>
      <c r="R35" s="85"/>
      <c r="S35" s="85"/>
      <c r="T35" s="85"/>
      <c r="U35" s="85"/>
      <c r="V35" s="85"/>
      <c r="W35" s="85"/>
      <c r="X35" s="85"/>
      <c r="Y35" s="85"/>
      <c r="Z35" s="85"/>
      <c r="AA35" s="85"/>
      <c r="AB35" s="85"/>
    </row>
    <row r="36" spans="1:28" x14ac:dyDescent="0.25">
      <c r="A36" s="85"/>
      <c r="B36" s="85"/>
      <c r="C36" s="98" t="s">
        <v>251</v>
      </c>
      <c r="D36" s="99"/>
      <c r="E36" s="99"/>
      <c r="F36" s="99">
        <f>'Assumptions for Q7'!D7</f>
        <v>1000</v>
      </c>
      <c r="G36" s="99">
        <f>F39</f>
        <v>949.6</v>
      </c>
      <c r="H36" s="99">
        <f t="shared" ref="H36:Y36" si="7">G39</f>
        <v>901.74016000000006</v>
      </c>
      <c r="I36" s="99">
        <f t="shared" si="7"/>
        <v>856.20228192000013</v>
      </c>
      <c r="J36" s="99">
        <f t="shared" si="7"/>
        <v>812.96406668304007</v>
      </c>
      <c r="K36" s="99">
        <f t="shared" si="7"/>
        <v>771.82808490887828</v>
      </c>
      <c r="L36" s="99">
        <f t="shared" si="7"/>
        <v>732.69640100399818</v>
      </c>
      <c r="M36" s="99">
        <f t="shared" si="7"/>
        <v>695.54869347309545</v>
      </c>
      <c r="N36" s="99">
        <f t="shared" si="7"/>
        <v>660.2148198446622</v>
      </c>
      <c r="O36" s="99">
        <f t="shared" si="7"/>
        <v>626.60988551456887</v>
      </c>
      <c r="P36" s="99">
        <f t="shared" si="7"/>
        <v>156.02586149312765</v>
      </c>
      <c r="Q36" s="99">
        <f t="shared" si="7"/>
        <v>147.92421863509702</v>
      </c>
      <c r="R36" s="99">
        <f t="shared" si="7"/>
        <v>140.19148010594733</v>
      </c>
      <c r="S36" s="99">
        <f t="shared" si="7"/>
        <v>132.83843697439039</v>
      </c>
      <c r="T36" s="99">
        <f t="shared" si="7"/>
        <v>125.8478142286131</v>
      </c>
      <c r="U36" s="99">
        <f t="shared" si="7"/>
        <v>119.18102626985232</v>
      </c>
      <c r="V36" s="99">
        <f t="shared" si="7"/>
        <v>112.84655472360967</v>
      </c>
      <c r="W36" s="99">
        <f t="shared" si="7"/>
        <v>106.82901219297318</v>
      </c>
      <c r="X36" s="99">
        <f t="shared" si="7"/>
        <v>101.09496496351534</v>
      </c>
      <c r="Y36" s="100">
        <f t="shared" si="7"/>
        <v>95.633309481361422</v>
      </c>
      <c r="Z36" s="85"/>
      <c r="AA36" s="85"/>
      <c r="AB36" s="85"/>
    </row>
    <row r="37" spans="1:28" x14ac:dyDescent="0.25">
      <c r="A37" s="85"/>
      <c r="B37" s="85"/>
      <c r="C37" s="101" t="s">
        <v>252</v>
      </c>
      <c r="D37" s="85"/>
      <c r="E37" s="85"/>
      <c r="F37" s="89">
        <f>F36*'Assumptions for Q7'!D22</f>
        <v>0.4</v>
      </c>
      <c r="G37" s="89">
        <f>G36*'Assumptions for Q7'!E22</f>
        <v>0.37984000000000001</v>
      </c>
      <c r="H37" s="89">
        <f>H36*'Assumptions for Q7'!F22</f>
        <v>0.45087008000000006</v>
      </c>
      <c r="I37" s="89">
        <f>I36*'Assumptions for Q7'!G22</f>
        <v>0.42810114096000007</v>
      </c>
      <c r="J37" s="89">
        <f>J36*'Assumptions for Q7'!H22</f>
        <v>0.48777844000982407</v>
      </c>
      <c r="K37" s="89">
        <f>K36*'Assumptions for Q7'!I22</f>
        <v>0.54027965943621481</v>
      </c>
      <c r="L37" s="89">
        <f>L36*'Assumptions for Q7'!J22</f>
        <v>0.51288748070279877</v>
      </c>
      <c r="M37" s="89">
        <f>M36*'Assumptions for Q7'!K22</f>
        <v>0.55643895477847638</v>
      </c>
      <c r="N37" s="89">
        <f>N36*'Assumptions for Q7'!L22</f>
        <v>0.59419333786019601</v>
      </c>
      <c r="O37" s="89">
        <f>O36*'Assumptions for Q7'!M22</f>
        <v>0.62660988551456887</v>
      </c>
      <c r="P37" s="89">
        <f>P36*'Assumptions for Q7'!N22</f>
        <v>0.30034978337427076</v>
      </c>
      <c r="Q37" s="89">
        <f>Q36*'Assumptions for Q7'!O22</f>
        <v>0.33652759739484572</v>
      </c>
      <c r="R37" s="89">
        <f>R36*'Assumptions for Q7'!P22</f>
        <v>0.34346912625957104</v>
      </c>
      <c r="S37" s="89">
        <f>S36*'Assumptions for Q7'!Q22</f>
        <v>0.34870089705777479</v>
      </c>
      <c r="T37" s="89">
        <f>T36*'Assumptions for Q7'!R22</f>
        <v>0.37439724733012403</v>
      </c>
      <c r="U37" s="89">
        <f>U36*'Assumptions for Q7'!S22</f>
        <v>0.37542023275003483</v>
      </c>
      <c r="V37" s="89">
        <f>V36*'Assumptions for Q7'!T22</f>
        <v>0.37521479445600214</v>
      </c>
      <c r="W37" s="89">
        <f>W36*'Assumptions for Q7'!U22</f>
        <v>0.39259661980917643</v>
      </c>
      <c r="X37" s="89">
        <f>X36*'Assumptions for Q7'!V22</f>
        <v>0.40690723397814921</v>
      </c>
      <c r="Y37" s="110">
        <f>Y36*'Assumptions for Q7'!W22</f>
        <v>0.38492407066247974</v>
      </c>
      <c r="Z37" s="89"/>
      <c r="AA37" s="85"/>
      <c r="AB37" s="85"/>
    </row>
    <row r="38" spans="1:28" x14ac:dyDescent="0.25">
      <c r="A38" s="85"/>
      <c r="B38" s="85"/>
      <c r="C38" s="101" t="s">
        <v>253</v>
      </c>
      <c r="D38" s="85"/>
      <c r="E38" s="85"/>
      <c r="F38" s="85">
        <f>F36*'Assumptions for Q7'!D21</f>
        <v>50</v>
      </c>
      <c r="G38" s="85">
        <f>G36*'Assumptions for Q7'!E21</f>
        <v>47.480000000000004</v>
      </c>
      <c r="H38" s="85">
        <f>H36*'Assumptions for Q7'!F21</f>
        <v>45.087008000000004</v>
      </c>
      <c r="I38" s="85">
        <f>I36*'Assumptions for Q7'!G21</f>
        <v>42.810114096000007</v>
      </c>
      <c r="J38" s="85">
        <f>J36*'Assumptions for Q7'!H21</f>
        <v>40.648203334152008</v>
      </c>
      <c r="K38" s="85">
        <f>K36*'Assumptions for Q7'!I21</f>
        <v>38.591404245443918</v>
      </c>
      <c r="L38" s="85">
        <f>L36*'Assumptions for Q7'!J21</f>
        <v>36.634820050199913</v>
      </c>
      <c r="M38" s="85">
        <f>M36*'Assumptions for Q7'!K21</f>
        <v>34.777434673654774</v>
      </c>
      <c r="N38" s="85">
        <f>N36*'Assumptions for Q7'!L21</f>
        <v>33.01074099223311</v>
      </c>
      <c r="O38" s="85">
        <f>O36*'Assumptions for Q7'!M21</f>
        <v>469.95741413592668</v>
      </c>
      <c r="P38" s="85">
        <f>P36*'Assumptions for Q7'!N21</f>
        <v>7.8012930746563827</v>
      </c>
      <c r="Q38" s="85">
        <f>Q36*'Assumptions for Q7'!O21</f>
        <v>7.396210931754851</v>
      </c>
      <c r="R38" s="85">
        <f>R36*'Assumptions for Q7'!P21</f>
        <v>7.0095740052973667</v>
      </c>
      <c r="S38" s="85">
        <f>S36*'Assumptions for Q7'!Q21</f>
        <v>6.6419218487195195</v>
      </c>
      <c r="T38" s="85">
        <f>T36*'Assumptions for Q7'!R21</f>
        <v>6.2923907114306559</v>
      </c>
      <c r="U38" s="85">
        <f>U36*'Assumptions for Q7'!S21</f>
        <v>5.9590513134926164</v>
      </c>
      <c r="V38" s="85">
        <f>V36*'Assumptions for Q7'!T21</f>
        <v>5.6423277361804836</v>
      </c>
      <c r="W38" s="85">
        <f>W36*'Assumptions for Q7'!U21</f>
        <v>5.3414506096486596</v>
      </c>
      <c r="X38" s="85">
        <f>X36*'Assumptions for Q7'!V21</f>
        <v>5.0547482481757671</v>
      </c>
      <c r="Y38" s="102">
        <f>Y36*'Assumptions for Q7'!W21</f>
        <v>95.633309481361422</v>
      </c>
      <c r="Z38" s="85"/>
      <c r="AA38" s="85"/>
      <c r="AB38" s="85"/>
    </row>
    <row r="39" spans="1:28" x14ac:dyDescent="0.25">
      <c r="A39" s="85"/>
      <c r="B39" s="85"/>
      <c r="C39" s="103" t="s">
        <v>254</v>
      </c>
      <c r="D39" s="104"/>
      <c r="E39" s="104"/>
      <c r="F39" s="104">
        <f>F36-F37-F38</f>
        <v>949.6</v>
      </c>
      <c r="G39" s="104">
        <f t="shared" ref="G39:Y39" si="8">G36-G37-G38</f>
        <v>901.74016000000006</v>
      </c>
      <c r="H39" s="104">
        <f t="shared" si="8"/>
        <v>856.20228192000013</v>
      </c>
      <c r="I39" s="104">
        <f t="shared" si="8"/>
        <v>812.96406668304007</v>
      </c>
      <c r="J39" s="104">
        <f t="shared" si="8"/>
        <v>771.82808490887828</v>
      </c>
      <c r="K39" s="104">
        <f t="shared" si="8"/>
        <v>732.69640100399818</v>
      </c>
      <c r="L39" s="104">
        <f t="shared" si="8"/>
        <v>695.54869347309545</v>
      </c>
      <c r="M39" s="104">
        <f t="shared" si="8"/>
        <v>660.2148198446622</v>
      </c>
      <c r="N39" s="104">
        <f t="shared" si="8"/>
        <v>626.60988551456887</v>
      </c>
      <c r="O39" s="104">
        <f t="shared" si="8"/>
        <v>156.02586149312765</v>
      </c>
      <c r="P39" s="104">
        <f t="shared" si="8"/>
        <v>147.92421863509702</v>
      </c>
      <c r="Q39" s="104">
        <f t="shared" si="8"/>
        <v>140.19148010594733</v>
      </c>
      <c r="R39" s="104">
        <f t="shared" si="8"/>
        <v>132.83843697439039</v>
      </c>
      <c r="S39" s="104">
        <f t="shared" si="8"/>
        <v>125.8478142286131</v>
      </c>
      <c r="T39" s="104">
        <f t="shared" si="8"/>
        <v>119.18102626985232</v>
      </c>
      <c r="U39" s="104">
        <f t="shared" si="8"/>
        <v>112.84655472360967</v>
      </c>
      <c r="V39" s="104">
        <f t="shared" si="8"/>
        <v>106.82901219297318</v>
      </c>
      <c r="W39" s="104">
        <f t="shared" si="8"/>
        <v>101.09496496351534</v>
      </c>
      <c r="X39" s="104">
        <f t="shared" si="8"/>
        <v>95.633309481361422</v>
      </c>
      <c r="Y39" s="105">
        <f t="shared" si="8"/>
        <v>-0.38492407066247836</v>
      </c>
      <c r="Z39" s="85"/>
      <c r="AA39" s="85"/>
      <c r="AB39" s="85"/>
    </row>
    <row r="40" spans="1:28" x14ac:dyDescent="0.25">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row>
    <row r="41" spans="1:28" x14ac:dyDescent="0.25">
      <c r="A41" s="85"/>
      <c r="B41" s="85"/>
      <c r="C41" s="90" t="s">
        <v>255</v>
      </c>
      <c r="D41" s="85"/>
      <c r="E41" s="85"/>
      <c r="F41" s="85"/>
      <c r="G41" s="85"/>
      <c r="H41" s="85"/>
      <c r="I41" s="85"/>
      <c r="J41" s="85"/>
      <c r="K41" s="85"/>
      <c r="L41" s="85"/>
      <c r="M41" s="85"/>
      <c r="N41" s="85"/>
      <c r="O41" s="85"/>
      <c r="P41" s="85"/>
      <c r="Q41" s="85"/>
      <c r="R41" s="85"/>
      <c r="S41" s="85"/>
      <c r="T41" s="85"/>
      <c r="U41" s="85"/>
      <c r="V41" s="85"/>
      <c r="W41" s="85"/>
      <c r="X41" s="85"/>
      <c r="Y41" s="85"/>
      <c r="Z41" s="85"/>
      <c r="AA41" s="85"/>
      <c r="AB41" s="85"/>
    </row>
    <row r="42" spans="1:28" x14ac:dyDescent="0.25">
      <c r="A42" s="85"/>
      <c r="B42" s="85"/>
      <c r="C42" s="98" t="s">
        <v>256</v>
      </c>
      <c r="D42" s="99"/>
      <c r="E42" s="100">
        <f>F8+NPV('Assumptions for Q7'!D18,G8:Y8)</f>
        <v>1885365.7834938848</v>
      </c>
      <c r="F42" s="85"/>
      <c r="G42" s="85"/>
      <c r="H42" s="85"/>
      <c r="I42" s="85"/>
      <c r="J42" s="85"/>
      <c r="K42" s="85"/>
      <c r="L42" s="85"/>
      <c r="M42" s="85"/>
      <c r="N42" s="85"/>
      <c r="O42" s="85"/>
      <c r="P42" s="85"/>
      <c r="Q42" s="85"/>
      <c r="R42" s="85"/>
      <c r="S42" s="85"/>
      <c r="T42" s="85"/>
      <c r="U42" s="85"/>
      <c r="V42" s="85"/>
      <c r="W42" s="85"/>
      <c r="X42" s="85"/>
      <c r="Y42" s="85"/>
      <c r="Z42" s="85"/>
      <c r="AA42" s="85"/>
      <c r="AB42" s="85"/>
    </row>
    <row r="43" spans="1:28" x14ac:dyDescent="0.25">
      <c r="A43" s="85"/>
      <c r="B43" s="85"/>
      <c r="C43" s="101" t="s">
        <v>257</v>
      </c>
      <c r="D43" s="85"/>
      <c r="E43" s="102">
        <f>F10+NPV('Assumptions for Q7'!D18,G10:Y10)</f>
        <v>-84018.289174694233</v>
      </c>
      <c r="F43" s="85"/>
      <c r="G43" s="85"/>
      <c r="H43" s="85"/>
      <c r="I43" s="85"/>
      <c r="J43" s="85"/>
      <c r="K43" s="85"/>
      <c r="L43" s="85"/>
      <c r="M43" s="85"/>
      <c r="N43" s="85"/>
      <c r="O43" s="85"/>
      <c r="P43" s="85"/>
      <c r="Q43" s="85"/>
      <c r="R43" s="85"/>
      <c r="S43" s="85"/>
      <c r="T43" s="85"/>
      <c r="U43" s="85"/>
      <c r="V43" s="85"/>
      <c r="W43" s="85"/>
      <c r="X43" s="85"/>
      <c r="Y43" s="85"/>
      <c r="Z43" s="85"/>
      <c r="AA43" s="85"/>
      <c r="AB43" s="85"/>
    </row>
    <row r="44" spans="1:28" x14ac:dyDescent="0.25">
      <c r="A44" s="85"/>
      <c r="B44" s="85"/>
      <c r="C44" s="101" t="s">
        <v>258</v>
      </c>
      <c r="D44" s="85"/>
      <c r="E44" s="102">
        <f>NPV('Assumptions for Q7'!D18,F12:Y12)</f>
        <v>-218815.81366774798</v>
      </c>
      <c r="F44" s="85"/>
      <c r="G44" s="85"/>
      <c r="H44" s="85"/>
      <c r="I44" s="85"/>
      <c r="J44" s="85"/>
      <c r="K44" s="85"/>
      <c r="L44" s="85"/>
      <c r="M44" s="85"/>
      <c r="N44" s="85"/>
      <c r="O44" s="85"/>
      <c r="P44" s="85"/>
      <c r="Q44" s="85"/>
      <c r="R44" s="85"/>
      <c r="S44" s="85"/>
      <c r="T44" s="85"/>
      <c r="U44" s="85"/>
      <c r="V44" s="85"/>
      <c r="W44" s="85"/>
      <c r="X44" s="85"/>
      <c r="Y44" s="85"/>
      <c r="Z44" s="85"/>
      <c r="AA44" s="85"/>
      <c r="AB44" s="85"/>
    </row>
    <row r="45" spans="1:28" x14ac:dyDescent="0.25">
      <c r="A45" s="85"/>
      <c r="B45" s="85"/>
      <c r="C45" s="101" t="s">
        <v>259</v>
      </c>
      <c r="D45" s="85"/>
      <c r="E45" s="102">
        <f>NPV('Assumptions for Q7'!D18,F15:Y15)</f>
        <v>-1188819.6824108735</v>
      </c>
      <c r="F45" s="85"/>
      <c r="G45" s="85"/>
      <c r="H45" s="85"/>
      <c r="I45" s="85"/>
      <c r="J45" s="85"/>
      <c r="K45" s="85"/>
      <c r="L45" s="85"/>
      <c r="M45" s="85"/>
      <c r="N45" s="85"/>
      <c r="O45" s="85"/>
      <c r="P45" s="85"/>
      <c r="Q45" s="85"/>
      <c r="R45" s="85"/>
      <c r="S45" s="85"/>
      <c r="T45" s="85"/>
      <c r="U45" s="85"/>
      <c r="V45" s="85"/>
      <c r="W45" s="85"/>
      <c r="X45" s="85"/>
      <c r="Y45" s="85"/>
      <c r="Z45" s="85"/>
      <c r="AA45" s="85"/>
      <c r="AB45" s="85"/>
    </row>
    <row r="46" spans="1:28" x14ac:dyDescent="0.25">
      <c r="A46" s="85"/>
      <c r="B46" s="85"/>
      <c r="C46" s="101" t="s">
        <v>260</v>
      </c>
      <c r="D46" s="85"/>
      <c r="E46" s="102">
        <f>F9+F11</f>
        <v>-204000</v>
      </c>
      <c r="F46" s="85"/>
      <c r="G46" s="85"/>
      <c r="H46" s="85"/>
      <c r="I46" s="85"/>
      <c r="J46" s="85"/>
      <c r="K46" s="85"/>
      <c r="L46" s="85"/>
      <c r="M46" s="85"/>
      <c r="N46" s="85"/>
      <c r="O46" s="85"/>
      <c r="P46" s="85"/>
      <c r="Q46" s="85"/>
      <c r="R46" s="85"/>
      <c r="S46" s="85"/>
      <c r="T46" s="85"/>
      <c r="U46" s="85"/>
      <c r="V46" s="85"/>
      <c r="W46" s="85"/>
      <c r="X46" s="85"/>
      <c r="Y46" s="85"/>
      <c r="Z46" s="85"/>
      <c r="AA46" s="85"/>
      <c r="AB46" s="85"/>
    </row>
    <row r="47" spans="1:28" x14ac:dyDescent="0.25">
      <c r="A47" s="85"/>
      <c r="B47" s="85"/>
      <c r="C47" s="101" t="s">
        <v>261</v>
      </c>
      <c r="D47" s="85"/>
      <c r="E47" s="111">
        <f>NPV('Assumptions for Q7'!D18,F30:Y30)</f>
        <v>-118881.96824108734</v>
      </c>
      <c r="F47" s="85"/>
      <c r="G47" s="85"/>
      <c r="H47" s="85"/>
      <c r="I47" s="85"/>
      <c r="J47" s="85"/>
      <c r="K47" s="85"/>
      <c r="L47" s="85"/>
      <c r="M47" s="85"/>
      <c r="N47" s="85"/>
      <c r="O47" s="85"/>
      <c r="P47" s="85"/>
      <c r="Q47" s="85"/>
      <c r="R47" s="85"/>
      <c r="S47" s="85"/>
      <c r="T47" s="85"/>
      <c r="U47" s="85"/>
      <c r="V47" s="85"/>
      <c r="W47" s="85"/>
      <c r="X47" s="85"/>
      <c r="Y47" s="85"/>
      <c r="Z47" s="85"/>
      <c r="AA47" s="85"/>
      <c r="AB47" s="85"/>
    </row>
    <row r="48" spans="1:28" x14ac:dyDescent="0.25">
      <c r="A48" s="85"/>
      <c r="B48" s="85"/>
      <c r="C48" s="101" t="s">
        <v>64</v>
      </c>
      <c r="D48" s="85"/>
      <c r="E48" s="102">
        <f>SUM(E42:E47)</f>
        <v>70830.029999481805</v>
      </c>
      <c r="F48" s="85"/>
      <c r="G48" s="85"/>
      <c r="H48" s="85"/>
      <c r="I48" s="85"/>
      <c r="J48" s="85"/>
      <c r="K48" s="85"/>
      <c r="L48" s="85"/>
      <c r="M48" s="85"/>
      <c r="N48" s="85"/>
      <c r="O48" s="85"/>
      <c r="P48" s="85"/>
      <c r="Q48" s="85"/>
      <c r="R48" s="85"/>
      <c r="S48" s="85"/>
      <c r="T48" s="85"/>
      <c r="U48" s="85"/>
      <c r="V48" s="85"/>
      <c r="W48" s="85"/>
      <c r="X48" s="85"/>
      <c r="Y48" s="85"/>
      <c r="Z48" s="85"/>
      <c r="AA48" s="85"/>
      <c r="AB48" s="85"/>
    </row>
    <row r="49" spans="1:28" x14ac:dyDescent="0.25">
      <c r="A49" s="85"/>
      <c r="B49" s="85"/>
      <c r="C49" s="101" t="s">
        <v>262</v>
      </c>
      <c r="D49" s="85"/>
      <c r="E49" s="102">
        <f>MAX(0,E48)</f>
        <v>70830.029999481805</v>
      </c>
      <c r="F49" s="85"/>
      <c r="G49" s="85"/>
      <c r="H49" s="85"/>
      <c r="I49" s="85"/>
      <c r="J49" s="85"/>
      <c r="K49" s="85"/>
      <c r="L49" s="85"/>
      <c r="M49" s="85"/>
      <c r="N49" s="85"/>
      <c r="O49" s="85"/>
      <c r="P49" s="85"/>
      <c r="Q49" s="85"/>
      <c r="R49" s="85"/>
      <c r="S49" s="85"/>
      <c r="T49" s="85"/>
      <c r="U49" s="85"/>
      <c r="V49" s="85"/>
      <c r="W49" s="85"/>
      <c r="X49" s="85"/>
      <c r="Y49" s="85"/>
      <c r="Z49" s="85"/>
      <c r="AA49" s="85"/>
      <c r="AB49" s="85"/>
    </row>
    <row r="50" spans="1:28" x14ac:dyDescent="0.25">
      <c r="A50" s="85"/>
      <c r="B50" s="85"/>
      <c r="C50" s="103" t="s">
        <v>255</v>
      </c>
      <c r="D50" s="104"/>
      <c r="E50" s="105">
        <f>-E48+E49</f>
        <v>0</v>
      </c>
      <c r="F50" s="85"/>
      <c r="G50" s="85"/>
      <c r="H50" s="85"/>
      <c r="I50" s="85"/>
      <c r="J50" s="85"/>
      <c r="K50" s="85"/>
      <c r="L50" s="85"/>
      <c r="M50" s="85"/>
      <c r="N50" s="85"/>
      <c r="O50" s="85"/>
      <c r="P50" s="85"/>
      <c r="Q50" s="85"/>
      <c r="R50" s="85"/>
      <c r="S50" s="85"/>
      <c r="T50" s="85"/>
      <c r="U50" s="85"/>
      <c r="V50" s="85"/>
      <c r="W50" s="85"/>
      <c r="X50" s="85"/>
      <c r="Y50" s="85"/>
      <c r="Z50" s="85"/>
      <c r="AA50" s="85"/>
      <c r="AB50" s="85"/>
    </row>
    <row r="51" spans="1:28" x14ac:dyDescent="0.25">
      <c r="A51" s="85"/>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row>
    <row r="52" spans="1:28" x14ac:dyDescent="0.25">
      <c r="A52" s="85"/>
      <c r="B52" s="85"/>
      <c r="C52" s="90" t="s">
        <v>263</v>
      </c>
      <c r="D52" s="85"/>
      <c r="E52" s="85"/>
      <c r="F52" s="85"/>
      <c r="G52" s="85"/>
      <c r="H52" s="85"/>
      <c r="I52" s="85"/>
      <c r="J52" s="85"/>
      <c r="K52" s="85"/>
      <c r="L52" s="85"/>
      <c r="M52" s="85"/>
      <c r="N52" s="85"/>
      <c r="O52" s="85"/>
      <c r="P52" s="85"/>
      <c r="Q52" s="85"/>
      <c r="R52" s="85"/>
      <c r="S52" s="85"/>
      <c r="T52" s="85"/>
      <c r="U52" s="85"/>
      <c r="V52" s="85"/>
      <c r="W52" s="85"/>
      <c r="X52" s="85"/>
      <c r="Y52" s="85"/>
      <c r="Z52" s="85"/>
      <c r="AA52" s="85"/>
      <c r="AB52" s="85"/>
    </row>
    <row r="53" spans="1:28" x14ac:dyDescent="0.25">
      <c r="A53" s="85"/>
      <c r="B53" s="85"/>
      <c r="C53" s="98" t="s">
        <v>251</v>
      </c>
      <c r="D53" s="99"/>
      <c r="E53" s="99"/>
      <c r="F53" s="99">
        <v>0</v>
      </c>
      <c r="G53" s="99">
        <f>F61</f>
        <v>-306260.47817019193</v>
      </c>
      <c r="H53" s="99">
        <f t="shared" ref="H53:X53" si="9">G61</f>
        <v>-230634.91329699958</v>
      </c>
      <c r="I53" s="99">
        <f t="shared" si="9"/>
        <v>-174448.07862247957</v>
      </c>
      <c r="J53" s="99">
        <f t="shared" si="9"/>
        <v>-119317.08823690194</v>
      </c>
      <c r="K53" s="99">
        <f t="shared" si="9"/>
        <v>-81376.639702851098</v>
      </c>
      <c r="L53" s="99">
        <f t="shared" si="9"/>
        <v>-59516.419408030233</v>
      </c>
      <c r="M53" s="99">
        <f t="shared" si="9"/>
        <v>-38055.13529568135</v>
      </c>
      <c r="N53" s="99">
        <f t="shared" si="9"/>
        <v>-30855.160091355985</v>
      </c>
      <c r="O53" s="99">
        <f t="shared" si="9"/>
        <v>-37014.569051051418</v>
      </c>
      <c r="P53" s="99">
        <f t="shared" si="9"/>
        <v>-55701.859269323562</v>
      </c>
      <c r="Q53" s="99">
        <f t="shared" si="9"/>
        <v>-20168.554641529761</v>
      </c>
      <c r="R53" s="99">
        <f t="shared" si="9"/>
        <v>4470.6272624184394</v>
      </c>
      <c r="S53" s="99">
        <f t="shared" si="9"/>
        <v>23858.488957032052</v>
      </c>
      <c r="T53" s="99">
        <f t="shared" si="9"/>
        <v>38365.005855440642</v>
      </c>
      <c r="U53" s="99">
        <f t="shared" si="9"/>
        <v>43929.253101258451</v>
      </c>
      <c r="V53" s="99">
        <f t="shared" si="9"/>
        <v>45331.263767024633</v>
      </c>
      <c r="W53" s="99">
        <f t="shared" si="9"/>
        <v>42858.602169302925</v>
      </c>
      <c r="X53" s="99">
        <f t="shared" si="9"/>
        <v>33037.549519477812</v>
      </c>
      <c r="Y53" s="100">
        <f>X61</f>
        <v>16366.169636050454</v>
      </c>
      <c r="Z53" s="85"/>
      <c r="AA53" s="85"/>
      <c r="AB53" s="85"/>
    </row>
    <row r="54" spans="1:28" x14ac:dyDescent="0.25">
      <c r="A54" s="85"/>
      <c r="B54" s="85"/>
      <c r="C54" s="101" t="s">
        <v>264</v>
      </c>
      <c r="D54" s="85"/>
      <c r="E54" s="85"/>
      <c r="F54" s="85">
        <f>SUM(E42:E46)*-1</f>
        <v>-189711.99824056914</v>
      </c>
      <c r="G54" s="85">
        <v>0</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5">
        <v>0</v>
      </c>
      <c r="Y54" s="102">
        <v>0</v>
      </c>
      <c r="Z54" s="85"/>
      <c r="AA54" s="85"/>
      <c r="AB54" s="85"/>
    </row>
    <row r="55" spans="1:28" x14ac:dyDescent="0.25">
      <c r="A55" s="85"/>
      <c r="B55" s="85"/>
      <c r="C55" s="101" t="s">
        <v>265</v>
      </c>
      <c r="D55" s="85"/>
      <c r="E55" s="85"/>
      <c r="F55" s="85">
        <v>0</v>
      </c>
      <c r="G55" s="85">
        <v>0</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5">
        <v>0</v>
      </c>
      <c r="Y55" s="102">
        <v>0</v>
      </c>
      <c r="Z55" s="85"/>
      <c r="AA55" s="85"/>
      <c r="AB55" s="85"/>
    </row>
    <row r="56" spans="1:28" x14ac:dyDescent="0.25">
      <c r="A56" s="85"/>
      <c r="B56" s="85"/>
      <c r="C56" s="101" t="s">
        <v>266</v>
      </c>
      <c r="D56" s="85"/>
      <c r="E56" s="85"/>
      <c r="F56" s="85">
        <f>F8</f>
        <v>205000</v>
      </c>
      <c r="G56" s="85">
        <f>G8</f>
        <v>194668</v>
      </c>
      <c r="H56" s="85">
        <f t="shared" ref="H56:X56" si="10">H8</f>
        <v>184856.7328</v>
      </c>
      <c r="I56" s="85">
        <f t="shared" si="10"/>
        <v>175521.46779360002</v>
      </c>
      <c r="J56" s="85">
        <f t="shared" si="10"/>
        <v>166657.63367002321</v>
      </c>
      <c r="K56" s="85">
        <f t="shared" si="10"/>
        <v>158224.75740632004</v>
      </c>
      <c r="L56" s="85">
        <f t="shared" si="10"/>
        <v>150202.76220581963</v>
      </c>
      <c r="M56" s="85">
        <f t="shared" si="10"/>
        <v>142587.48216198458</v>
      </c>
      <c r="N56" s="85">
        <f t="shared" si="10"/>
        <v>135344.03806815576</v>
      </c>
      <c r="O56" s="85">
        <f t="shared" si="10"/>
        <v>128455.02653048662</v>
      </c>
      <c r="P56" s="85">
        <f t="shared" si="10"/>
        <v>103757.19789292989</v>
      </c>
      <c r="Q56" s="85">
        <f t="shared" si="10"/>
        <v>98369.605392339523</v>
      </c>
      <c r="R56" s="85">
        <f t="shared" si="10"/>
        <v>93227.334270454972</v>
      </c>
      <c r="S56" s="85">
        <f t="shared" si="10"/>
        <v>88337.560587969609</v>
      </c>
      <c r="T56" s="85">
        <f t="shared" si="10"/>
        <v>83688.79646202772</v>
      </c>
      <c r="U56" s="85">
        <f t="shared" si="10"/>
        <v>79255.382469451797</v>
      </c>
      <c r="V56" s="85">
        <f t="shared" si="10"/>
        <v>75042.958891200426</v>
      </c>
      <c r="W56" s="85">
        <f t="shared" si="10"/>
        <v>71041.293108327169</v>
      </c>
      <c r="X56" s="85">
        <f t="shared" si="10"/>
        <v>67228.151700737697</v>
      </c>
      <c r="Y56" s="102">
        <f>Y8</f>
        <v>63596.150805105346</v>
      </c>
      <c r="Z56" s="85"/>
      <c r="AA56" s="85"/>
      <c r="AB56" s="85"/>
    </row>
    <row r="57" spans="1:28" x14ac:dyDescent="0.25">
      <c r="A57" s="85"/>
      <c r="B57" s="85"/>
      <c r="C57" s="101" t="s">
        <v>267</v>
      </c>
      <c r="D57" s="85"/>
      <c r="E57" s="85"/>
      <c r="F57" s="85">
        <f>SUM(F9:F12,F15)</f>
        <v>-314000</v>
      </c>
      <c r="G57" s="85">
        <f>SUM(G9:G12,G15)</f>
        <v>-114189.4</v>
      </c>
      <c r="H57" s="85">
        <f t="shared" ref="H57:X57" si="11">SUM(H9:H12,H15)</f>
        <v>-126469.05744000002</v>
      </c>
      <c r="I57" s="85">
        <f t="shared" si="11"/>
        <v>-120082.37003928001</v>
      </c>
      <c r="J57" s="85">
        <f t="shared" si="11"/>
        <v>-130277.49168595717</v>
      </c>
      <c r="K57" s="85">
        <f t="shared" si="11"/>
        <v>-139122.0123048253</v>
      </c>
      <c r="L57" s="85">
        <f t="shared" si="11"/>
        <v>-132068.52628097069</v>
      </c>
      <c r="M57" s="85">
        <f t="shared" si="11"/>
        <v>-139283.62586798737</v>
      </c>
      <c r="N57" s="85">
        <f t="shared" si="11"/>
        <v>-145412.31407078687</v>
      </c>
      <c r="O57" s="85">
        <f t="shared" si="11"/>
        <v>-150543.02499487519</v>
      </c>
      <c r="P57" s="85">
        <f t="shared" si="11"/>
        <v>-69938.592414294486</v>
      </c>
      <c r="Q57" s="85">
        <f t="shared" si="11"/>
        <v>-76661.726307639037</v>
      </c>
      <c r="R57" s="85">
        <f t="shared" si="11"/>
        <v>-77560.936368615381</v>
      </c>
      <c r="S57" s="85">
        <f t="shared" si="11"/>
        <v>-78142.210550185147</v>
      </c>
      <c r="T57" s="85">
        <f t="shared" si="11"/>
        <v>-82839.323715984588</v>
      </c>
      <c r="U57" s="85">
        <f t="shared" si="11"/>
        <v>-82622.246461575123</v>
      </c>
      <c r="V57" s="85">
        <f t="shared" si="11"/>
        <v>-82180.503477468737</v>
      </c>
      <c r="W57" s="85">
        <f t="shared" si="11"/>
        <v>-85276.25898304084</v>
      </c>
      <c r="X57" s="85">
        <f t="shared" si="11"/>
        <v>-87775.703329572192</v>
      </c>
      <c r="Y57" s="102">
        <f>SUM(Y9:Y12,Y15)</f>
        <v>-83033.620957192048</v>
      </c>
      <c r="Z57" s="85"/>
      <c r="AA57" s="85"/>
      <c r="AB57" s="85"/>
    </row>
    <row r="58" spans="1:28" x14ac:dyDescent="0.25">
      <c r="A58" s="85"/>
      <c r="B58" s="85"/>
      <c r="C58" s="101" t="s">
        <v>268</v>
      </c>
      <c r="D58" s="85"/>
      <c r="E58" s="85"/>
      <c r="F58" s="85">
        <f>(F53+F54)*'Assumptions for Q7'!D18+SUM(F8:F11)*'Assumptions for Q7'!D18</f>
        <v>-7548.4799296227657</v>
      </c>
      <c r="G58" s="85">
        <f>(G53+G54)*'Assumptions for Q7'!E18+SUM(G8:G11)*'Assumptions for Q7'!E18</f>
        <v>-4853.0351268076774</v>
      </c>
      <c r="H58" s="85">
        <f>(H53+H54)*'Assumptions for Q7'!F18+SUM(H8:H11)*'Assumptions for Q7'!F18</f>
        <v>-2200.8406854799832</v>
      </c>
      <c r="I58" s="85">
        <f>(I53+I54)*'Assumptions for Q7'!G18+SUM(I8:I11)*'Assumptions for Q7'!G18</f>
        <v>-308.10736874238228</v>
      </c>
      <c r="J58" s="85">
        <f>(J53+J54)*'Assumptions for Q7'!H18+SUM(J8:J11)*'Assumptions for Q7'!H18</f>
        <v>1560.3065499848044</v>
      </c>
      <c r="K58" s="85">
        <f>(K53+K54)*'Assumptions for Q7'!I18+SUM(K8:K11)*'Assumptions for Q7'!I18</f>
        <v>2757.4751933261182</v>
      </c>
      <c r="L58" s="85">
        <f>(L53+L54)*'Assumptions for Q7'!J18+SUM(L8:L11)*'Assumptions for Q7'!J18</f>
        <v>3327.0481874999364</v>
      </c>
      <c r="M58" s="85">
        <f>(M53+M54)*'Assumptions for Q7'!K18+SUM(M8:M11)*'Assumptions for Q7'!K18</f>
        <v>3896.1189103281599</v>
      </c>
      <c r="N58" s="85">
        <f>(N53+N54)*'Assumptions for Q7'!L18+SUM(N8:N11)*'Assumptions for Q7'!L18</f>
        <v>3908.8670429356798</v>
      </c>
      <c r="O58" s="85">
        <f>(O53+O54)*'Assumptions for Q7'!M18+SUM(O8:O11)*'Assumptions for Q7'!M18</f>
        <v>3400.7082461164346</v>
      </c>
      <c r="P58" s="85">
        <f>(P53+P54)*'Assumptions for Q7'!N18+SUM(P8:P11)*'Assumptions for Q7'!N18</f>
        <v>1714.6991491583935</v>
      </c>
      <c r="Q58" s="85">
        <f>(Q53+Q54)*'Assumptions for Q7'!O18+SUM(Q8:Q11)*'Assumptions for Q7'!O18</f>
        <v>2931.3028192477113</v>
      </c>
      <c r="R58" s="85">
        <f>(R53+R54)*'Assumptions for Q7'!P18+SUM(R8:R11)*'Assumptions for Q7'!P18</f>
        <v>3721.4637927740268</v>
      </c>
      <c r="S58" s="85">
        <f>(S53+S54)*'Assumptions for Q7'!Q18+SUM(S8:S11)*'Assumptions for Q7'!Q18</f>
        <v>4311.1668606241274</v>
      </c>
      <c r="T58" s="85">
        <f>(T53+T54)*'Assumptions for Q7'!R18+SUM(T8:T11)*'Assumptions for Q7'!R18</f>
        <v>4714.7744997746795</v>
      </c>
      <c r="U58" s="85">
        <f>(U53+U54)*'Assumptions for Q7'!S18+SUM(U8:U11)*'Assumptions for Q7'!S18</f>
        <v>4768.8746578895061</v>
      </c>
      <c r="V58" s="85">
        <f>(V53+V54)*'Assumptions for Q7'!T18+SUM(V8:V11)*'Assumptions for Q7'!T18</f>
        <v>4664.8829885466012</v>
      </c>
      <c r="W58" s="85">
        <f>(W53+W54)*'Assumptions for Q7'!U18+SUM(W8:W11)*'Assumptions for Q7'!U18</f>
        <v>4413.9132248885489</v>
      </c>
      <c r="X58" s="85">
        <f>(X53+X54)*'Assumptions for Q7'!V18+SUM(X8:X11)*'Assumptions for Q7'!V18</f>
        <v>3876.171745407145</v>
      </c>
      <c r="Y58" s="102">
        <f>(Y53+Y54)*'Assumptions for Q7'!W18+SUM(Y8:Y11)*'Assumptions for Q7'!W18</f>
        <v>3071.3005160360217</v>
      </c>
      <c r="Z58" s="85"/>
      <c r="AA58" s="85"/>
      <c r="AB58" s="85"/>
    </row>
    <row r="59" spans="1:28" x14ac:dyDescent="0.25">
      <c r="A59" s="85"/>
      <c r="B59" s="85"/>
      <c r="C59" s="101" t="s">
        <v>269</v>
      </c>
      <c r="D59" s="85"/>
      <c r="E59" s="85"/>
      <c r="F59" s="85">
        <v>0</v>
      </c>
      <c r="G59" s="85">
        <v>0</v>
      </c>
      <c r="H59" s="85">
        <v>0</v>
      </c>
      <c r="I59" s="85">
        <v>0</v>
      </c>
      <c r="J59" s="85">
        <v>0</v>
      </c>
      <c r="K59" s="85">
        <v>0</v>
      </c>
      <c r="L59" s="85">
        <v>0</v>
      </c>
      <c r="M59" s="85">
        <v>0</v>
      </c>
      <c r="N59" s="85">
        <v>0</v>
      </c>
      <c r="O59" s="85">
        <v>0</v>
      </c>
      <c r="P59" s="85">
        <v>0</v>
      </c>
      <c r="Q59" s="85">
        <v>0</v>
      </c>
      <c r="R59" s="85">
        <v>0</v>
      </c>
      <c r="S59" s="85">
        <v>0</v>
      </c>
      <c r="T59" s="85">
        <v>0</v>
      </c>
      <c r="U59" s="85">
        <v>0</v>
      </c>
      <c r="V59" s="85">
        <v>0</v>
      </c>
      <c r="W59" s="85">
        <v>0</v>
      </c>
      <c r="X59" s="85">
        <v>0</v>
      </c>
      <c r="Y59" s="102">
        <v>0</v>
      </c>
      <c r="Z59" s="85"/>
      <c r="AA59" s="85"/>
      <c r="AB59" s="85"/>
    </row>
    <row r="60" spans="1:28" x14ac:dyDescent="0.25">
      <c r="A60" s="85"/>
      <c r="B60" s="85"/>
      <c r="C60" s="101" t="s">
        <v>270</v>
      </c>
      <c r="D60" s="85"/>
      <c r="E60" s="85"/>
      <c r="F60" s="85">
        <v>0</v>
      </c>
      <c r="G60" s="85">
        <v>0</v>
      </c>
      <c r="H60" s="85">
        <v>0</v>
      </c>
      <c r="I60" s="85">
        <v>0</v>
      </c>
      <c r="J60" s="85">
        <v>0</v>
      </c>
      <c r="K60" s="85">
        <v>0</v>
      </c>
      <c r="L60" s="85">
        <v>0</v>
      </c>
      <c r="M60" s="85">
        <v>0</v>
      </c>
      <c r="N60" s="85">
        <v>0</v>
      </c>
      <c r="O60" s="85">
        <v>0</v>
      </c>
      <c r="P60" s="85">
        <v>0</v>
      </c>
      <c r="Q60" s="85">
        <v>0</v>
      </c>
      <c r="R60" s="85">
        <v>0</v>
      </c>
      <c r="S60" s="85">
        <v>0</v>
      </c>
      <c r="T60" s="85">
        <v>0</v>
      </c>
      <c r="U60" s="85">
        <v>0</v>
      </c>
      <c r="V60" s="85">
        <v>0</v>
      </c>
      <c r="W60" s="85">
        <v>0</v>
      </c>
      <c r="X60" s="85">
        <v>0</v>
      </c>
      <c r="Y60" s="102">
        <v>0</v>
      </c>
      <c r="Z60" s="85"/>
      <c r="AA60" s="85"/>
      <c r="AB60" s="85"/>
    </row>
    <row r="61" spans="1:28" x14ac:dyDescent="0.25">
      <c r="A61" s="85"/>
      <c r="B61" s="85"/>
      <c r="C61" s="103" t="s">
        <v>254</v>
      </c>
      <c r="D61" s="104"/>
      <c r="E61" s="104"/>
      <c r="F61" s="104">
        <f>SUM(F53:F60)</f>
        <v>-306260.47817019193</v>
      </c>
      <c r="G61" s="104">
        <f>SUM(G53:G60)</f>
        <v>-230634.91329699958</v>
      </c>
      <c r="H61" s="104">
        <f t="shared" ref="H61:Y61" si="12">SUM(H53:H60)</f>
        <v>-174448.07862247957</v>
      </c>
      <c r="I61" s="104">
        <f t="shared" si="12"/>
        <v>-119317.08823690194</v>
      </c>
      <c r="J61" s="104">
        <f t="shared" si="12"/>
        <v>-81376.639702851098</v>
      </c>
      <c r="K61" s="104">
        <f t="shared" si="12"/>
        <v>-59516.419408030233</v>
      </c>
      <c r="L61" s="104">
        <f t="shared" si="12"/>
        <v>-38055.13529568135</v>
      </c>
      <c r="M61" s="104">
        <f t="shared" si="12"/>
        <v>-30855.160091355985</v>
      </c>
      <c r="N61" s="104">
        <f t="shared" si="12"/>
        <v>-37014.569051051418</v>
      </c>
      <c r="O61" s="104">
        <f t="shared" si="12"/>
        <v>-55701.859269323562</v>
      </c>
      <c r="P61" s="104">
        <f t="shared" si="12"/>
        <v>-20168.554641529761</v>
      </c>
      <c r="Q61" s="104">
        <f t="shared" si="12"/>
        <v>4470.6272624184394</v>
      </c>
      <c r="R61" s="104">
        <f t="shared" si="12"/>
        <v>23858.488957032052</v>
      </c>
      <c r="S61" s="104">
        <f t="shared" si="12"/>
        <v>38365.005855440642</v>
      </c>
      <c r="T61" s="104">
        <f t="shared" si="12"/>
        <v>43929.253101258451</v>
      </c>
      <c r="U61" s="104">
        <f t="shared" si="12"/>
        <v>45331.263767024633</v>
      </c>
      <c r="V61" s="104">
        <f t="shared" si="12"/>
        <v>42858.602169302925</v>
      </c>
      <c r="W61" s="104">
        <f t="shared" si="12"/>
        <v>33037.549519477812</v>
      </c>
      <c r="X61" s="104">
        <f t="shared" si="12"/>
        <v>16366.169636050454</v>
      </c>
      <c r="Y61" s="105">
        <f t="shared" si="12"/>
        <v>-2.3010215954855084E-10</v>
      </c>
      <c r="Z61" s="85"/>
      <c r="AA61" s="85"/>
      <c r="AB61" s="85"/>
    </row>
    <row r="62" spans="1:28" x14ac:dyDescent="0.25">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row>
    <row r="63" spans="1:28" x14ac:dyDescent="0.25">
      <c r="A63" s="85"/>
      <c r="B63" s="85"/>
      <c r="C63" s="90" t="s">
        <v>271</v>
      </c>
      <c r="D63" s="85"/>
      <c r="E63" s="85"/>
      <c r="F63" s="85"/>
      <c r="G63" s="85"/>
      <c r="H63" s="85"/>
      <c r="I63" s="85"/>
      <c r="J63" s="85"/>
      <c r="K63" s="85"/>
      <c r="L63" s="85"/>
      <c r="M63" s="85"/>
      <c r="N63" s="85"/>
      <c r="O63" s="85"/>
      <c r="P63" s="85"/>
      <c r="Q63" s="85"/>
      <c r="R63" s="85"/>
      <c r="S63" s="85"/>
      <c r="T63" s="85"/>
      <c r="U63" s="85"/>
      <c r="V63" s="85"/>
      <c r="W63" s="85"/>
      <c r="X63" s="85"/>
      <c r="Y63" s="85"/>
      <c r="Z63" s="85"/>
      <c r="AA63" s="85"/>
      <c r="AB63" s="85"/>
    </row>
    <row r="64" spans="1:28" x14ac:dyDescent="0.25">
      <c r="A64" s="85"/>
      <c r="B64" s="85"/>
      <c r="C64" s="98" t="s">
        <v>251</v>
      </c>
      <c r="D64" s="99"/>
      <c r="E64" s="99"/>
      <c r="F64" s="99">
        <v>0</v>
      </c>
      <c r="G64" s="99">
        <f>F72</f>
        <v>115637.24697073083</v>
      </c>
      <c r="H64" s="99">
        <f t="shared" ref="H64:Y64" si="13">G72</f>
        <v>112665.93684956006</v>
      </c>
      <c r="I64" s="99">
        <f t="shared" si="13"/>
        <v>108155.17272354248</v>
      </c>
      <c r="J64" s="99">
        <f t="shared" si="13"/>
        <v>103919.35681328418</v>
      </c>
      <c r="K64" s="99">
        <f t="shared" si="13"/>
        <v>98320.56228561906</v>
      </c>
      <c r="L64" s="99">
        <f t="shared" si="13"/>
        <v>91447.791588319538</v>
      </c>
      <c r="M64" s="99">
        <f t="shared" si="13"/>
        <v>84847.953637796338</v>
      </c>
      <c r="N64" s="99">
        <f t="shared" si="13"/>
        <v>77113.092687738666</v>
      </c>
      <c r="O64" s="99">
        <f t="shared" si="13"/>
        <v>68313.74963804429</v>
      </c>
      <c r="P64" s="99">
        <f t="shared" si="13"/>
        <v>58514.101913274688</v>
      </c>
      <c r="Q64" s="99">
        <f t="shared" si="13"/>
        <v>54847.670322320257</v>
      </c>
      <c r="R64" s="99">
        <f t="shared" si="13"/>
        <v>50311.025187316154</v>
      </c>
      <c r="S64" s="99">
        <f t="shared" si="13"/>
        <v>45454.083669617379</v>
      </c>
      <c r="T64" s="99">
        <f t="shared" si="13"/>
        <v>40298.229075246578</v>
      </c>
      <c r="U64" s="99">
        <f t="shared" si="13"/>
        <v>34422.213291653956</v>
      </c>
      <c r="V64" s="99">
        <f t="shared" si="13"/>
        <v>28290.697168319421</v>
      </c>
      <c r="W64" s="99">
        <f t="shared" si="13"/>
        <v>21918.029165932156</v>
      </c>
      <c r="X64" s="99">
        <f t="shared" si="13"/>
        <v>14942.817936385913</v>
      </c>
      <c r="Y64" s="100">
        <f t="shared" si="13"/>
        <v>7402.3859742783643</v>
      </c>
      <c r="Z64" s="85"/>
      <c r="AA64" s="85"/>
      <c r="AB64" s="85"/>
    </row>
    <row r="65" spans="1:28" x14ac:dyDescent="0.25">
      <c r="A65" s="85"/>
      <c r="B65" s="85"/>
      <c r="C65" s="101" t="s">
        <v>264</v>
      </c>
      <c r="D65" s="85"/>
      <c r="E65" s="85"/>
      <c r="F65" s="85">
        <f>-E47</f>
        <v>118881.96824108734</v>
      </c>
      <c r="G65" s="85">
        <v>0</v>
      </c>
      <c r="H65" s="85">
        <v>0</v>
      </c>
      <c r="I65" s="85">
        <v>0</v>
      </c>
      <c r="J65" s="85">
        <v>0</v>
      </c>
      <c r="K65" s="85">
        <v>0</v>
      </c>
      <c r="L65" s="85">
        <v>0</v>
      </c>
      <c r="M65" s="85">
        <v>0</v>
      </c>
      <c r="N65" s="85">
        <v>0</v>
      </c>
      <c r="O65" s="85">
        <v>0</v>
      </c>
      <c r="P65" s="85">
        <v>0</v>
      </c>
      <c r="Q65" s="85">
        <v>0</v>
      </c>
      <c r="R65" s="85">
        <v>0</v>
      </c>
      <c r="S65" s="85">
        <v>0</v>
      </c>
      <c r="T65" s="85">
        <v>0</v>
      </c>
      <c r="U65" s="85">
        <v>0</v>
      </c>
      <c r="V65" s="85">
        <v>0</v>
      </c>
      <c r="W65" s="85">
        <v>0</v>
      </c>
      <c r="X65" s="85">
        <v>0</v>
      </c>
      <c r="Y65" s="102">
        <v>0</v>
      </c>
      <c r="Z65" s="85"/>
      <c r="AA65" s="85"/>
      <c r="AB65" s="85"/>
    </row>
    <row r="66" spans="1:28" x14ac:dyDescent="0.25">
      <c r="A66" s="85"/>
      <c r="B66" s="85"/>
      <c r="C66" s="101" t="s">
        <v>265</v>
      </c>
      <c r="D66" s="85"/>
      <c r="E66" s="85"/>
      <c r="F66" s="85">
        <v>0</v>
      </c>
      <c r="G66" s="85">
        <v>0</v>
      </c>
      <c r="H66" s="85">
        <v>0</v>
      </c>
      <c r="I66" s="85">
        <v>0</v>
      </c>
      <c r="J66" s="85">
        <v>0</v>
      </c>
      <c r="K66" s="85">
        <v>0</v>
      </c>
      <c r="L66" s="85">
        <v>0</v>
      </c>
      <c r="M66" s="85">
        <v>0</v>
      </c>
      <c r="N66" s="85">
        <v>0</v>
      </c>
      <c r="O66" s="85">
        <v>0</v>
      </c>
      <c r="P66" s="85">
        <v>0</v>
      </c>
      <c r="Q66" s="85">
        <v>0</v>
      </c>
      <c r="R66" s="85">
        <v>0</v>
      </c>
      <c r="S66" s="85">
        <v>0</v>
      </c>
      <c r="T66" s="85">
        <v>0</v>
      </c>
      <c r="U66" s="85">
        <v>0</v>
      </c>
      <c r="V66" s="85">
        <v>0</v>
      </c>
      <c r="W66" s="85">
        <v>0</v>
      </c>
      <c r="X66" s="85">
        <v>0</v>
      </c>
      <c r="Y66" s="102">
        <v>0</v>
      </c>
      <c r="Z66" s="85"/>
      <c r="AA66" s="85"/>
      <c r="AB66" s="85"/>
    </row>
    <row r="67" spans="1:28" x14ac:dyDescent="0.25">
      <c r="A67" s="85"/>
      <c r="B67" s="85"/>
      <c r="C67" s="101" t="s">
        <v>266</v>
      </c>
      <c r="D67" s="85"/>
      <c r="E67" s="85"/>
      <c r="F67" s="85">
        <v>0</v>
      </c>
      <c r="G67" s="85">
        <v>0</v>
      </c>
      <c r="H67" s="85">
        <v>0</v>
      </c>
      <c r="I67" s="85">
        <v>0</v>
      </c>
      <c r="J67" s="85">
        <v>0</v>
      </c>
      <c r="K67" s="85">
        <v>0</v>
      </c>
      <c r="L67" s="85">
        <v>0</v>
      </c>
      <c r="M67" s="85">
        <v>0</v>
      </c>
      <c r="N67" s="85">
        <v>0</v>
      </c>
      <c r="O67" s="85">
        <v>0</v>
      </c>
      <c r="P67" s="85">
        <v>0</v>
      </c>
      <c r="Q67" s="85">
        <v>0</v>
      </c>
      <c r="R67" s="85">
        <v>0</v>
      </c>
      <c r="S67" s="85">
        <v>0</v>
      </c>
      <c r="T67" s="85">
        <v>0</v>
      </c>
      <c r="U67" s="85">
        <v>0</v>
      </c>
      <c r="V67" s="85">
        <v>0</v>
      </c>
      <c r="W67" s="85">
        <v>0</v>
      </c>
      <c r="X67" s="85">
        <v>0</v>
      </c>
      <c r="Y67" s="102">
        <v>0</v>
      </c>
      <c r="Z67" s="85"/>
      <c r="AA67" s="85"/>
      <c r="AB67" s="85"/>
    </row>
    <row r="68" spans="1:28" x14ac:dyDescent="0.25">
      <c r="A68" s="85"/>
      <c r="B68" s="85"/>
      <c r="C68" s="101" t="s">
        <v>267</v>
      </c>
      <c r="D68" s="85"/>
      <c r="E68" s="85"/>
      <c r="F68" s="85">
        <v>0</v>
      </c>
      <c r="G68" s="85">
        <v>0</v>
      </c>
      <c r="H68" s="85">
        <v>0</v>
      </c>
      <c r="I68" s="85">
        <v>0</v>
      </c>
      <c r="J68" s="85">
        <v>0</v>
      </c>
      <c r="K68" s="85">
        <v>0</v>
      </c>
      <c r="L68" s="85">
        <v>0</v>
      </c>
      <c r="M68" s="85">
        <v>0</v>
      </c>
      <c r="N68" s="85">
        <v>0</v>
      </c>
      <c r="O68" s="85">
        <v>0</v>
      </c>
      <c r="P68" s="85">
        <v>0</v>
      </c>
      <c r="Q68" s="85">
        <v>0</v>
      </c>
      <c r="R68" s="85">
        <v>0</v>
      </c>
      <c r="S68" s="85">
        <v>0</v>
      </c>
      <c r="T68" s="85">
        <v>0</v>
      </c>
      <c r="U68" s="85">
        <v>0</v>
      </c>
      <c r="V68" s="85">
        <v>0</v>
      </c>
      <c r="W68" s="85">
        <v>0</v>
      </c>
      <c r="X68" s="85">
        <v>0</v>
      </c>
      <c r="Y68" s="102">
        <v>0</v>
      </c>
      <c r="Z68" s="85"/>
      <c r="AA68" s="85"/>
      <c r="AB68" s="85"/>
    </row>
    <row r="69" spans="1:28" x14ac:dyDescent="0.25">
      <c r="A69" s="85"/>
      <c r="B69" s="85"/>
      <c r="C69" s="101" t="s">
        <v>268</v>
      </c>
      <c r="D69" s="85"/>
      <c r="E69" s="85"/>
      <c r="F69" s="85">
        <f>(F64+F65)*'Assumptions for Q7'!D18</f>
        <v>4755.2787296434935</v>
      </c>
      <c r="G69" s="85">
        <f>(G64+G65)*'Assumptions for Q7'!E18</f>
        <v>4625.489878829233</v>
      </c>
      <c r="H69" s="85">
        <f>(H64+H65)*'Assumptions for Q7'!F18</f>
        <v>4506.6374739824023</v>
      </c>
      <c r="I69" s="85">
        <f>(I64+I65)*'Assumptions for Q7'!G18</f>
        <v>4326.2069089416991</v>
      </c>
      <c r="J69" s="85">
        <f>(J64+J65)*'Assumptions for Q7'!H18</f>
        <v>4156.7742725313674</v>
      </c>
      <c r="K69" s="85">
        <f>(K64+K65)*'Assumptions for Q7'!I18</f>
        <v>3932.8224914247626</v>
      </c>
      <c r="L69" s="85">
        <f>(L64+L65)*'Assumptions for Q7'!J18</f>
        <v>3657.9116635327814</v>
      </c>
      <c r="M69" s="85">
        <f>(M64+M65)*'Assumptions for Q7'!K18</f>
        <v>3393.9181455118537</v>
      </c>
      <c r="N69" s="85">
        <f>(N64+N65)*'Assumptions for Q7'!L18</f>
        <v>3084.5237075095465</v>
      </c>
      <c r="O69" s="85">
        <f>(O64+O65)*'Assumptions for Q7'!M18</f>
        <v>2732.5499855217718</v>
      </c>
      <c r="P69" s="85">
        <f>(P64+P65)*'Assumptions for Q7'!N18</f>
        <v>2340.5640765309877</v>
      </c>
      <c r="Q69" s="85">
        <f>(Q64+Q65)*'Assumptions for Q7'!O18</f>
        <v>2193.9068128928102</v>
      </c>
      <c r="R69" s="85">
        <f>(R64+R65)*'Assumptions for Q7'!P18</f>
        <v>2012.4410074926461</v>
      </c>
      <c r="S69" s="85">
        <f>(S64+S65)*'Assumptions for Q7'!Q18</f>
        <v>1818.1633467846952</v>
      </c>
      <c r="T69" s="85">
        <f>(T64+T65)*'Assumptions for Q7'!R18</f>
        <v>1611.9291630098633</v>
      </c>
      <c r="U69" s="85">
        <f>(U64+U65)*'Assumptions for Q7'!S18</f>
        <v>1376.8885316661583</v>
      </c>
      <c r="V69" s="85">
        <f>(V64+V65)*'Assumptions for Q7'!T18</f>
        <v>1131.6278867327769</v>
      </c>
      <c r="W69" s="85">
        <f>(W64+W65)*'Assumptions for Q7'!U18</f>
        <v>876.72116663728627</v>
      </c>
      <c r="X69" s="85">
        <f>(X64+X65)*'Assumptions for Q7'!V18</f>
        <v>597.71271745543652</v>
      </c>
      <c r="Y69" s="102">
        <f>(Y64+Y65)*'Assumptions for Q7'!W18</f>
        <v>296.09543897113457</v>
      </c>
      <c r="Z69" s="85"/>
      <c r="AA69" s="85"/>
      <c r="AB69" s="85"/>
    </row>
    <row r="70" spans="1:28" x14ac:dyDescent="0.25">
      <c r="A70" s="85"/>
      <c r="B70" s="85"/>
      <c r="C70" s="101" t="s">
        <v>269</v>
      </c>
      <c r="D70" s="85"/>
      <c r="E70" s="85"/>
      <c r="F70" s="85">
        <v>0</v>
      </c>
      <c r="G70" s="85">
        <v>0</v>
      </c>
      <c r="H70" s="85">
        <v>0</v>
      </c>
      <c r="I70" s="85">
        <v>0</v>
      </c>
      <c r="J70" s="85">
        <v>0</v>
      </c>
      <c r="K70" s="85">
        <v>0</v>
      </c>
      <c r="L70" s="85">
        <v>0</v>
      </c>
      <c r="M70" s="85">
        <v>0</v>
      </c>
      <c r="N70" s="85">
        <v>0</v>
      </c>
      <c r="O70" s="85">
        <v>0</v>
      </c>
      <c r="P70" s="85">
        <v>0</v>
      </c>
      <c r="Q70" s="85">
        <v>0</v>
      </c>
      <c r="R70" s="85">
        <v>0</v>
      </c>
      <c r="S70" s="85">
        <v>0</v>
      </c>
      <c r="T70" s="85">
        <v>0</v>
      </c>
      <c r="U70" s="85">
        <v>0</v>
      </c>
      <c r="V70" s="85">
        <v>0</v>
      </c>
      <c r="W70" s="85">
        <v>0</v>
      </c>
      <c r="X70" s="85">
        <v>0</v>
      </c>
      <c r="Y70" s="102">
        <v>0</v>
      </c>
      <c r="Z70" s="85"/>
      <c r="AA70" s="85"/>
      <c r="AB70" s="85"/>
    </row>
    <row r="71" spans="1:28" x14ac:dyDescent="0.25">
      <c r="A71" s="85"/>
      <c r="B71" s="85"/>
      <c r="C71" s="101" t="s">
        <v>270</v>
      </c>
      <c r="D71" s="85"/>
      <c r="E71" s="85"/>
      <c r="F71" s="85">
        <f>F30</f>
        <v>-8000</v>
      </c>
      <c r="G71" s="85">
        <f>G30</f>
        <v>-7596.8</v>
      </c>
      <c r="H71" s="85">
        <f t="shared" ref="H71:Y71" si="14">H30</f>
        <v>-9017.4016000000029</v>
      </c>
      <c r="I71" s="85">
        <f t="shared" si="14"/>
        <v>-8562.0228192000013</v>
      </c>
      <c r="J71" s="85">
        <f t="shared" si="14"/>
        <v>-9755.5688001964809</v>
      </c>
      <c r="K71" s="85">
        <f t="shared" si="14"/>
        <v>-10805.593188724297</v>
      </c>
      <c r="L71" s="85">
        <f t="shared" si="14"/>
        <v>-10257.749614055976</v>
      </c>
      <c r="M71" s="85">
        <f t="shared" si="14"/>
        <v>-11128.779095569529</v>
      </c>
      <c r="N71" s="85">
        <f t="shared" si="14"/>
        <v>-11883.866757203921</v>
      </c>
      <c r="O71" s="85">
        <f t="shared" si="14"/>
        <v>-12532.197710291379</v>
      </c>
      <c r="P71" s="85">
        <f t="shared" si="14"/>
        <v>-6006.9956674854157</v>
      </c>
      <c r="Q71" s="85">
        <f t="shared" si="14"/>
        <v>-6730.5519478969145</v>
      </c>
      <c r="R71" s="85">
        <f t="shared" si="14"/>
        <v>-6869.3825251914213</v>
      </c>
      <c r="S71" s="85">
        <f t="shared" si="14"/>
        <v>-6974.0179411554964</v>
      </c>
      <c r="T71" s="85">
        <f t="shared" si="14"/>
        <v>-7487.9449466024807</v>
      </c>
      <c r="U71" s="85">
        <f t="shared" si="14"/>
        <v>-7508.4046550006969</v>
      </c>
      <c r="V71" s="85">
        <f t="shared" si="14"/>
        <v>-7504.2958891200433</v>
      </c>
      <c r="W71" s="85">
        <f t="shared" si="14"/>
        <v>-7851.9323961835289</v>
      </c>
      <c r="X71" s="85">
        <f t="shared" si="14"/>
        <v>-8138.1446795629854</v>
      </c>
      <c r="Y71" s="102">
        <f t="shared" si="14"/>
        <v>-7698.4814132495949</v>
      </c>
      <c r="Z71" s="85"/>
      <c r="AA71" s="85"/>
      <c r="AB71" s="85"/>
    </row>
    <row r="72" spans="1:28" x14ac:dyDescent="0.25">
      <c r="A72" s="85"/>
      <c r="B72" s="85"/>
      <c r="C72" s="103" t="s">
        <v>254</v>
      </c>
      <c r="D72" s="104"/>
      <c r="E72" s="104"/>
      <c r="F72" s="104">
        <f>SUM(F64:F71)</f>
        <v>115637.24697073083</v>
      </c>
      <c r="G72" s="104">
        <f>SUM(G64:G71)</f>
        <v>112665.93684956006</v>
      </c>
      <c r="H72" s="104">
        <f t="shared" ref="H72:Y72" si="15">SUM(H64:H71)</f>
        <v>108155.17272354248</v>
      </c>
      <c r="I72" s="104">
        <f t="shared" si="15"/>
        <v>103919.35681328418</v>
      </c>
      <c r="J72" s="104">
        <f t="shared" si="15"/>
        <v>98320.56228561906</v>
      </c>
      <c r="K72" s="104">
        <f t="shared" si="15"/>
        <v>91447.791588319538</v>
      </c>
      <c r="L72" s="104">
        <f t="shared" si="15"/>
        <v>84847.953637796338</v>
      </c>
      <c r="M72" s="104">
        <f t="shared" si="15"/>
        <v>77113.092687738666</v>
      </c>
      <c r="N72" s="104">
        <f t="shared" si="15"/>
        <v>68313.74963804429</v>
      </c>
      <c r="O72" s="104">
        <f t="shared" si="15"/>
        <v>58514.101913274688</v>
      </c>
      <c r="P72" s="104">
        <f t="shared" si="15"/>
        <v>54847.670322320257</v>
      </c>
      <c r="Q72" s="104">
        <f t="shared" si="15"/>
        <v>50311.025187316154</v>
      </c>
      <c r="R72" s="104">
        <f t="shared" si="15"/>
        <v>45454.083669617379</v>
      </c>
      <c r="S72" s="104">
        <f t="shared" si="15"/>
        <v>40298.229075246578</v>
      </c>
      <c r="T72" s="104">
        <f t="shared" si="15"/>
        <v>34422.213291653956</v>
      </c>
      <c r="U72" s="104">
        <f t="shared" si="15"/>
        <v>28290.697168319421</v>
      </c>
      <c r="V72" s="104">
        <f t="shared" si="15"/>
        <v>21918.029165932156</v>
      </c>
      <c r="W72" s="104">
        <f t="shared" si="15"/>
        <v>14942.817936385913</v>
      </c>
      <c r="X72" s="104">
        <f t="shared" si="15"/>
        <v>7402.3859742783643</v>
      </c>
      <c r="Y72" s="105">
        <f t="shared" si="15"/>
        <v>-9.6406438387930393E-11</v>
      </c>
      <c r="Z72" s="85"/>
      <c r="AA72" s="85"/>
      <c r="AB72" s="85"/>
    </row>
    <row r="73" spans="1:28" x14ac:dyDescent="0.25">
      <c r="A73" s="85"/>
      <c r="B73" s="85"/>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row>
    <row r="74" spans="1:28" x14ac:dyDescent="0.25">
      <c r="A74" s="85"/>
      <c r="B74" s="85"/>
      <c r="C74" s="90" t="s">
        <v>272</v>
      </c>
      <c r="D74" s="85"/>
      <c r="E74" s="85"/>
      <c r="F74" s="85"/>
      <c r="G74" s="85"/>
      <c r="H74" s="85"/>
      <c r="I74" s="85"/>
      <c r="J74" s="85"/>
      <c r="K74" s="85"/>
      <c r="L74" s="85"/>
      <c r="M74" s="85"/>
      <c r="N74" s="85"/>
      <c r="O74" s="85"/>
      <c r="P74" s="85"/>
      <c r="Q74" s="85"/>
      <c r="R74" s="85"/>
      <c r="S74" s="85"/>
      <c r="T74" s="85"/>
      <c r="U74" s="85"/>
      <c r="V74" s="85"/>
      <c r="W74" s="85"/>
      <c r="X74" s="85"/>
      <c r="Y74" s="85"/>
      <c r="Z74" s="85"/>
      <c r="AA74" s="85"/>
      <c r="AB74" s="85"/>
    </row>
    <row r="75" spans="1:28" x14ac:dyDescent="0.25">
      <c r="A75" s="85"/>
      <c r="B75" s="85"/>
      <c r="C75" s="98" t="s">
        <v>251</v>
      </c>
      <c r="D75" s="99"/>
      <c r="E75" s="99"/>
      <c r="F75" s="99">
        <v>0</v>
      </c>
      <c r="G75" s="99">
        <f>F83</f>
        <v>65696.035804775805</v>
      </c>
      <c r="H75" s="99">
        <f t="shared" ref="H75:Y75" si="16">G83</f>
        <v>60455.602540301981</v>
      </c>
      <c r="I75" s="99">
        <f t="shared" si="16"/>
        <v>55103.244443882992</v>
      </c>
      <c r="J75" s="99">
        <f t="shared" si="16"/>
        <v>49634.079712726583</v>
      </c>
      <c r="K75" s="99">
        <f t="shared" si="16"/>
        <v>44042.218039575499</v>
      </c>
      <c r="L75" s="99">
        <f t="shared" si="16"/>
        <v>38322.336786151965</v>
      </c>
      <c r="M75" s="99">
        <f t="shared" si="16"/>
        <v>32468.88570523337</v>
      </c>
      <c r="N75" s="99">
        <f t="shared" si="16"/>
        <v>26475.309974540531</v>
      </c>
      <c r="O75" s="99">
        <f t="shared" si="16"/>
        <v>20335.566408051011</v>
      </c>
      <c r="P75" s="99">
        <f t="shared" si="16"/>
        <v>14043.356206071245</v>
      </c>
      <c r="Q75" s="99">
        <f t="shared" si="16"/>
        <v>12765.01576932826</v>
      </c>
      <c r="R75" s="99">
        <f t="shared" si="16"/>
        <v>11461.306440854725</v>
      </c>
      <c r="S75" s="99">
        <f t="shared" si="16"/>
        <v>10131.513116116788</v>
      </c>
      <c r="T75" s="99">
        <f t="shared" si="16"/>
        <v>8774.5434551216822</v>
      </c>
      <c r="U75" s="99">
        <f t="shared" si="16"/>
        <v>7389.2526583212466</v>
      </c>
      <c r="V75" s="99">
        <f t="shared" si="16"/>
        <v>5974.7575272921631</v>
      </c>
      <c r="W75" s="99">
        <f t="shared" si="16"/>
        <v>4529.8055475878573</v>
      </c>
      <c r="X75" s="99">
        <f t="shared" si="16"/>
        <v>3053.0858684719237</v>
      </c>
      <c r="Y75" s="100">
        <f t="shared" si="16"/>
        <v>1543.5288842892828</v>
      </c>
      <c r="Z75" s="85"/>
      <c r="AA75" s="85"/>
      <c r="AB75" s="85"/>
    </row>
    <row r="76" spans="1:28" x14ac:dyDescent="0.25">
      <c r="A76" s="85"/>
      <c r="B76" s="85"/>
      <c r="C76" s="101" t="s">
        <v>264</v>
      </c>
      <c r="D76" s="85"/>
      <c r="E76" s="85"/>
      <c r="F76" s="85">
        <f>E49</f>
        <v>70830.029999481805</v>
      </c>
      <c r="G76" s="85">
        <v>0</v>
      </c>
      <c r="H76" s="85">
        <v>0</v>
      </c>
      <c r="I76" s="85">
        <v>0</v>
      </c>
      <c r="J76" s="85">
        <v>0</v>
      </c>
      <c r="K76" s="85">
        <v>0</v>
      </c>
      <c r="L76" s="85">
        <v>0</v>
      </c>
      <c r="M76" s="85">
        <v>0</v>
      </c>
      <c r="N76" s="85">
        <v>0</v>
      </c>
      <c r="O76" s="85">
        <v>0</v>
      </c>
      <c r="P76" s="85">
        <v>0</v>
      </c>
      <c r="Q76" s="85">
        <v>0</v>
      </c>
      <c r="R76" s="85">
        <v>0</v>
      </c>
      <c r="S76" s="85">
        <v>0</v>
      </c>
      <c r="T76" s="85">
        <v>0</v>
      </c>
      <c r="U76" s="85">
        <v>0</v>
      </c>
      <c r="V76" s="85">
        <v>0</v>
      </c>
      <c r="W76" s="85">
        <v>0</v>
      </c>
      <c r="X76" s="85">
        <v>0</v>
      </c>
      <c r="Y76" s="102">
        <v>0</v>
      </c>
      <c r="Z76" s="85"/>
      <c r="AA76" s="85"/>
      <c r="AB76" s="85"/>
    </row>
    <row r="77" spans="1:28" x14ac:dyDescent="0.25">
      <c r="A77" s="85"/>
      <c r="B77" s="85"/>
      <c r="C77" s="101" t="s">
        <v>265</v>
      </c>
      <c r="D77" s="85"/>
      <c r="E77" s="85"/>
      <c r="F77" s="85">
        <v>0</v>
      </c>
      <c r="G77" s="85">
        <v>0</v>
      </c>
      <c r="H77" s="85">
        <v>0</v>
      </c>
      <c r="I77" s="85">
        <v>0</v>
      </c>
      <c r="J77" s="85">
        <v>0</v>
      </c>
      <c r="K77" s="85">
        <v>0</v>
      </c>
      <c r="L77" s="85">
        <v>0</v>
      </c>
      <c r="M77" s="85">
        <v>0</v>
      </c>
      <c r="N77" s="85">
        <v>0</v>
      </c>
      <c r="O77" s="85">
        <v>0</v>
      </c>
      <c r="P77" s="85">
        <v>0</v>
      </c>
      <c r="Q77" s="85">
        <v>0</v>
      </c>
      <c r="R77" s="85">
        <v>0</v>
      </c>
      <c r="S77" s="85">
        <v>0</v>
      </c>
      <c r="T77" s="85">
        <v>0</v>
      </c>
      <c r="U77" s="85">
        <v>0</v>
      </c>
      <c r="V77" s="85">
        <v>0</v>
      </c>
      <c r="W77" s="85">
        <v>0</v>
      </c>
      <c r="X77" s="85">
        <v>0</v>
      </c>
      <c r="Y77" s="102">
        <v>0</v>
      </c>
      <c r="Z77" s="85"/>
      <c r="AA77" s="85"/>
      <c r="AB77" s="85"/>
    </row>
    <row r="78" spans="1:28" x14ac:dyDescent="0.25">
      <c r="A78" s="85"/>
      <c r="B78" s="85"/>
      <c r="C78" s="101" t="s">
        <v>266</v>
      </c>
      <c r="D78" s="85"/>
      <c r="E78" s="85"/>
      <c r="F78" s="85">
        <v>0</v>
      </c>
      <c r="G78" s="85">
        <v>0</v>
      </c>
      <c r="H78" s="85">
        <v>0</v>
      </c>
      <c r="I78" s="85">
        <v>0</v>
      </c>
      <c r="J78" s="85">
        <v>0</v>
      </c>
      <c r="K78" s="85">
        <v>0</v>
      </c>
      <c r="L78" s="85">
        <v>0</v>
      </c>
      <c r="M78" s="85">
        <v>0</v>
      </c>
      <c r="N78" s="85">
        <v>0</v>
      </c>
      <c r="O78" s="85">
        <v>0</v>
      </c>
      <c r="P78" s="85">
        <v>0</v>
      </c>
      <c r="Q78" s="85">
        <v>0</v>
      </c>
      <c r="R78" s="85">
        <v>0</v>
      </c>
      <c r="S78" s="85">
        <v>0</v>
      </c>
      <c r="T78" s="85">
        <v>0</v>
      </c>
      <c r="U78" s="85">
        <v>0</v>
      </c>
      <c r="V78" s="85">
        <v>0</v>
      </c>
      <c r="W78" s="85">
        <v>0</v>
      </c>
      <c r="X78" s="85">
        <v>0</v>
      </c>
      <c r="Y78" s="102">
        <v>0</v>
      </c>
      <c r="Z78" s="85"/>
      <c r="AA78" s="85"/>
      <c r="AB78" s="85"/>
    </row>
    <row r="79" spans="1:28" x14ac:dyDescent="0.25">
      <c r="A79" s="85"/>
      <c r="B79" s="85"/>
      <c r="C79" s="101" t="s">
        <v>267</v>
      </c>
      <c r="D79" s="85"/>
      <c r="E79" s="85"/>
      <c r="F79" s="85">
        <v>0</v>
      </c>
      <c r="G79" s="85">
        <v>0</v>
      </c>
      <c r="H79" s="85">
        <v>0</v>
      </c>
      <c r="I79" s="85">
        <v>0</v>
      </c>
      <c r="J79" s="85">
        <v>0</v>
      </c>
      <c r="K79" s="85">
        <v>0</v>
      </c>
      <c r="L79" s="85">
        <v>0</v>
      </c>
      <c r="M79" s="85">
        <v>0</v>
      </c>
      <c r="N79" s="85">
        <v>0</v>
      </c>
      <c r="O79" s="85">
        <v>0</v>
      </c>
      <c r="P79" s="85">
        <v>0</v>
      </c>
      <c r="Q79" s="85">
        <v>0</v>
      </c>
      <c r="R79" s="85">
        <v>0</v>
      </c>
      <c r="S79" s="85">
        <v>0</v>
      </c>
      <c r="T79" s="85">
        <v>0</v>
      </c>
      <c r="U79" s="85">
        <v>0</v>
      </c>
      <c r="V79" s="85">
        <v>0</v>
      </c>
      <c r="W79" s="85">
        <v>0</v>
      </c>
      <c r="X79" s="85">
        <v>0</v>
      </c>
      <c r="Y79" s="102">
        <v>0</v>
      </c>
      <c r="Z79" s="85"/>
      <c r="AA79" s="85"/>
      <c r="AB79" s="85"/>
    </row>
    <row r="80" spans="1:28" x14ac:dyDescent="0.25">
      <c r="A80" s="85"/>
      <c r="B80" s="85"/>
      <c r="C80" s="101" t="s">
        <v>268</v>
      </c>
      <c r="D80" s="85"/>
      <c r="E80" s="85"/>
      <c r="F80" s="85">
        <f>(F75+F76)*'Assumptions for Q7'!D20</f>
        <v>2833.2011999792721</v>
      </c>
      <c r="G80" s="85">
        <f>(G75+G76)*'Assumptions for Q7'!E20</f>
        <v>2627.8414321910323</v>
      </c>
      <c r="H80" s="85">
        <f>(H75+H76)*'Assumptions for Q7'!F20</f>
        <v>2418.2241016120793</v>
      </c>
      <c r="I80" s="85">
        <f>(I75+I76)*'Assumptions for Q7'!G20</f>
        <v>2204.1297777553195</v>
      </c>
      <c r="J80" s="85">
        <f>(J75+J76)*'Assumptions for Q7'!H20</f>
        <v>1985.3631885090633</v>
      </c>
      <c r="K80" s="85">
        <f>(K75+K76)*'Assumptions for Q7'!I20</f>
        <v>1761.68872158302</v>
      </c>
      <c r="L80" s="85">
        <f>(L75+L76)*'Assumptions for Q7'!J20</f>
        <v>1532.8934714460786</v>
      </c>
      <c r="M80" s="85">
        <f>(M75+M76)*'Assumptions for Q7'!K20</f>
        <v>1298.7554282093349</v>
      </c>
      <c r="N80" s="85">
        <f>(N75+N76)*'Assumptions for Q7'!L20</f>
        <v>1059.0123989816213</v>
      </c>
      <c r="O80" s="85">
        <f>(O75+O76)*'Assumptions for Q7'!M20</f>
        <v>813.42265632204044</v>
      </c>
      <c r="P80" s="85">
        <f>(P75+P76)*'Assumptions for Q7'!N20</f>
        <v>561.73424824284984</v>
      </c>
      <c r="Q80" s="85">
        <f>(Q75+Q76)*'Assumptions for Q7'!O20</f>
        <v>510.60063077313043</v>
      </c>
      <c r="R80" s="85">
        <f>(R75+R76)*'Assumptions for Q7'!P20</f>
        <v>458.45225763418904</v>
      </c>
      <c r="S80" s="85">
        <f>(S75+S76)*'Assumptions for Q7'!Q20</f>
        <v>405.26052464467153</v>
      </c>
      <c r="T80" s="85">
        <f>(T75+T76)*'Assumptions for Q7'!R20</f>
        <v>350.98173820486727</v>
      </c>
      <c r="U80" s="85">
        <f>(U75+U76)*'Assumptions for Q7'!S20</f>
        <v>295.57010633284989</v>
      </c>
      <c r="V80" s="85">
        <f>(V75+V76)*'Assumptions for Q7'!T20</f>
        <v>238.99030109168652</v>
      </c>
      <c r="W80" s="85">
        <f>(W75+W76)*'Assumptions for Q7'!U20</f>
        <v>181.19222190351431</v>
      </c>
      <c r="X80" s="85">
        <f>(X75+X76)*'Assumptions for Q7'!V20</f>
        <v>122.12343473887695</v>
      </c>
      <c r="Y80" s="102">
        <f>(Y75+Y76)*'Assumptions for Q7'!W20</f>
        <v>61.741155371571317</v>
      </c>
      <c r="Z80" s="85"/>
      <c r="AA80" s="85"/>
      <c r="AB80" s="85"/>
    </row>
    <row r="81" spans="1:28" x14ac:dyDescent="0.25">
      <c r="A81" s="85"/>
      <c r="B81" s="85"/>
      <c r="C81" s="101" t="s">
        <v>269</v>
      </c>
      <c r="D81" s="85"/>
      <c r="E81" s="85"/>
      <c r="F81" s="85">
        <v>0</v>
      </c>
      <c r="G81" s="85">
        <v>0</v>
      </c>
      <c r="H81" s="85">
        <v>0</v>
      </c>
      <c r="I81" s="85">
        <v>0</v>
      </c>
      <c r="J81" s="85">
        <v>0</v>
      </c>
      <c r="K81" s="85">
        <v>0</v>
      </c>
      <c r="L81" s="85">
        <v>0</v>
      </c>
      <c r="M81" s="85">
        <v>0</v>
      </c>
      <c r="N81" s="85">
        <v>0</v>
      </c>
      <c r="O81" s="85">
        <v>0</v>
      </c>
      <c r="P81" s="85">
        <v>0</v>
      </c>
      <c r="Q81" s="85">
        <v>0</v>
      </c>
      <c r="R81" s="85">
        <v>0</v>
      </c>
      <c r="S81" s="85">
        <v>0</v>
      </c>
      <c r="T81" s="85">
        <v>0</v>
      </c>
      <c r="U81" s="85">
        <v>0</v>
      </c>
      <c r="V81" s="85">
        <v>0</v>
      </c>
      <c r="W81" s="85">
        <v>0</v>
      </c>
      <c r="X81" s="85">
        <v>0</v>
      </c>
      <c r="Y81" s="102">
        <v>0</v>
      </c>
      <c r="Z81" s="85"/>
      <c r="AA81" s="85"/>
      <c r="AB81" s="85"/>
    </row>
    <row r="82" spans="1:28" x14ac:dyDescent="0.25">
      <c r="A82" s="85"/>
      <c r="B82" s="85"/>
      <c r="C82" s="101" t="s">
        <v>270</v>
      </c>
      <c r="D82" s="85"/>
      <c r="E82" s="85"/>
      <c r="F82" s="85">
        <f>-SUM(F75:F81)*F36/SUM(F36:$Y$36)</f>
        <v>-7967.1953946852755</v>
      </c>
      <c r="G82" s="85">
        <f>-SUM(G75:G81)*G36/SUM(G36:$Y$36)</f>
        <v>-7868.2746966648656</v>
      </c>
      <c r="H82" s="85">
        <f>-SUM(H75:H81)*H36/SUM(H36:$Y$36)</f>
        <v>-7770.5821980310729</v>
      </c>
      <c r="I82" s="85">
        <f>-SUM(I75:I81)*I36/SUM(I36:$Y$36)</f>
        <v>-7673.2945089117256</v>
      </c>
      <c r="J82" s="85">
        <f>-SUM(J75:J81)*J36/SUM(J36:$Y$36)</f>
        <v>-7577.2248616601501</v>
      </c>
      <c r="K82" s="85">
        <f>-SUM(K75:K81)*K36/SUM(K36:$Y$36)</f>
        <v>-7481.5699750065542</v>
      </c>
      <c r="L82" s="85">
        <f>-SUM(L75:L81)*L36/SUM(L36:$Y$36)</f>
        <v>-7386.3445523646733</v>
      </c>
      <c r="M82" s="85">
        <f>-SUM(M75:M81)*M36/SUM(M36:$Y$36)</f>
        <v>-7292.3311589021732</v>
      </c>
      <c r="N82" s="85">
        <f>-SUM(N75:N81)*N36/SUM(N36:$Y$36)</f>
        <v>-7198.7559654711413</v>
      </c>
      <c r="O82" s="85">
        <f>-SUM(O75:O81)*O36/SUM(O36:$Y$36)</f>
        <v>-7105.6328583018058</v>
      </c>
      <c r="P82" s="85">
        <f>-SUM(P75:P81)*P36/SUM(P36:$Y$36)</f>
        <v>-1840.0746849858356</v>
      </c>
      <c r="Q82" s="85">
        <f>-SUM(Q75:Q81)*Q36/SUM(Q36:$Y$36)</f>
        <v>-1814.309959246664</v>
      </c>
      <c r="R82" s="85">
        <f>-SUM(R75:R81)*R36/SUM(R36:$Y$36)</f>
        <v>-1788.2455823721273</v>
      </c>
      <c r="S82" s="85">
        <f>-SUM(S75:S81)*S36/SUM(S36:$Y$36)</f>
        <v>-1762.2301856397769</v>
      </c>
      <c r="T82" s="85">
        <f>-SUM(T75:T81)*T36/SUM(T36:$Y$36)</f>
        <v>-1736.2725350053033</v>
      </c>
      <c r="U82" s="85">
        <f>-SUM(U75:U81)*U36/SUM(U36:$Y$36)</f>
        <v>-1710.0652373619332</v>
      </c>
      <c r="V82" s="85">
        <f>-SUM(V75:V81)*V36/SUM(V36:$Y$36)</f>
        <v>-1683.9422807959922</v>
      </c>
      <c r="W82" s="85">
        <f>-SUM(W75:W81)*W36/SUM(W36:$Y$36)</f>
        <v>-1657.9119010194477</v>
      </c>
      <c r="X82" s="85">
        <f>-SUM(X75:X81)*X36/SUM(X36:$Y$36)</f>
        <v>-1631.6804189215177</v>
      </c>
      <c r="Y82" s="102">
        <f>-SUM(Y75:Y81)*Y36/SUM(Y36:$Y$36)</f>
        <v>-1605.2700396608541</v>
      </c>
      <c r="Z82" s="85"/>
      <c r="AA82" s="85"/>
      <c r="AB82" s="85"/>
    </row>
    <row r="83" spans="1:28" x14ac:dyDescent="0.25">
      <c r="A83" s="85"/>
      <c r="B83" s="85"/>
      <c r="C83" s="103" t="s">
        <v>254</v>
      </c>
      <c r="D83" s="104"/>
      <c r="E83" s="104"/>
      <c r="F83" s="104">
        <f>SUM(F75:F82)</f>
        <v>65696.035804775805</v>
      </c>
      <c r="G83" s="104">
        <f>SUM(G75:G82)</f>
        <v>60455.602540301981</v>
      </c>
      <c r="H83" s="104">
        <f t="shared" ref="H83:Y83" si="17">SUM(H75:H82)</f>
        <v>55103.244443882992</v>
      </c>
      <c r="I83" s="104">
        <f t="shared" si="17"/>
        <v>49634.079712726583</v>
      </c>
      <c r="J83" s="104">
        <f t="shared" si="17"/>
        <v>44042.218039575499</v>
      </c>
      <c r="K83" s="104">
        <f t="shared" si="17"/>
        <v>38322.336786151965</v>
      </c>
      <c r="L83" s="104">
        <f t="shared" si="17"/>
        <v>32468.88570523337</v>
      </c>
      <c r="M83" s="104">
        <f t="shared" si="17"/>
        <v>26475.309974540531</v>
      </c>
      <c r="N83" s="104">
        <f t="shared" si="17"/>
        <v>20335.566408051011</v>
      </c>
      <c r="O83" s="104">
        <f t="shared" si="17"/>
        <v>14043.356206071245</v>
      </c>
      <c r="P83" s="104">
        <f t="shared" si="17"/>
        <v>12765.01576932826</v>
      </c>
      <c r="Q83" s="104">
        <f t="shared" si="17"/>
        <v>11461.306440854725</v>
      </c>
      <c r="R83" s="104">
        <f t="shared" si="17"/>
        <v>10131.513116116788</v>
      </c>
      <c r="S83" s="104">
        <f t="shared" si="17"/>
        <v>8774.5434551216822</v>
      </c>
      <c r="T83" s="104">
        <f t="shared" si="17"/>
        <v>7389.2526583212466</v>
      </c>
      <c r="U83" s="104">
        <f t="shared" si="17"/>
        <v>5974.7575272921631</v>
      </c>
      <c r="V83" s="104">
        <f t="shared" si="17"/>
        <v>4529.8055475878573</v>
      </c>
      <c r="W83" s="104">
        <f t="shared" si="17"/>
        <v>3053.0858684719237</v>
      </c>
      <c r="X83" s="104">
        <f t="shared" si="17"/>
        <v>1543.5288842892828</v>
      </c>
      <c r="Y83" s="105">
        <f t="shared" si="17"/>
        <v>0</v>
      </c>
      <c r="Z83" s="85"/>
      <c r="AA83" s="85"/>
      <c r="AB83" s="85"/>
    </row>
    <row r="84" spans="1:28" x14ac:dyDescent="0.25">
      <c r="A84" s="85"/>
      <c r="B84" s="85"/>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row>
    <row r="85" spans="1:28" x14ac:dyDescent="0.25">
      <c r="A85" s="85"/>
      <c r="B85" s="85"/>
      <c r="C85" s="90" t="s">
        <v>273</v>
      </c>
      <c r="D85" s="85"/>
      <c r="E85" s="85"/>
      <c r="F85" s="85"/>
      <c r="G85" s="85"/>
      <c r="H85" s="85"/>
      <c r="I85" s="85"/>
      <c r="J85" s="85"/>
      <c r="K85" s="85"/>
      <c r="L85" s="85"/>
      <c r="M85" s="85"/>
      <c r="N85" s="85"/>
      <c r="O85" s="85"/>
      <c r="P85" s="85"/>
      <c r="Q85" s="85"/>
      <c r="R85" s="85"/>
      <c r="S85" s="85"/>
      <c r="T85" s="85"/>
      <c r="U85" s="85"/>
      <c r="V85" s="85"/>
      <c r="W85" s="85"/>
      <c r="X85" s="85"/>
      <c r="Y85" s="85"/>
      <c r="Z85" s="85"/>
      <c r="AA85" s="85"/>
      <c r="AB85" s="85"/>
    </row>
    <row r="86" spans="1:28" x14ac:dyDescent="0.25">
      <c r="A86" s="85"/>
      <c r="B86" s="85"/>
      <c r="C86" s="98" t="s">
        <v>251</v>
      </c>
      <c r="D86" s="99"/>
      <c r="E86" s="99"/>
      <c r="F86" s="99">
        <f>F53+F64+F75</f>
        <v>0</v>
      </c>
      <c r="G86" s="99">
        <f t="shared" ref="G86:Y86" si="18">G53+G64+G75</f>
        <v>-124927.19539468529</v>
      </c>
      <c r="H86" s="99">
        <f t="shared" si="18"/>
        <v>-57513.373907137538</v>
      </c>
      <c r="I86" s="99">
        <f t="shared" si="18"/>
        <v>-11189.661455054105</v>
      </c>
      <c r="J86" s="99">
        <f t="shared" si="18"/>
        <v>34236.348289108821</v>
      </c>
      <c r="K86" s="99">
        <f t="shared" si="18"/>
        <v>60986.140622343461</v>
      </c>
      <c r="L86" s="99">
        <f t="shared" si="18"/>
        <v>70253.708966441278</v>
      </c>
      <c r="M86" s="99">
        <f t="shared" si="18"/>
        <v>79261.70404734835</v>
      </c>
      <c r="N86" s="99">
        <f t="shared" si="18"/>
        <v>72733.242570923219</v>
      </c>
      <c r="O86" s="99">
        <f t="shared" si="18"/>
        <v>51634.746995043883</v>
      </c>
      <c r="P86" s="99">
        <f t="shared" si="18"/>
        <v>16855.598850022368</v>
      </c>
      <c r="Q86" s="99">
        <f t="shared" si="18"/>
        <v>47444.131450118752</v>
      </c>
      <c r="R86" s="99">
        <f t="shared" si="18"/>
        <v>66242.958890589318</v>
      </c>
      <c r="S86" s="99">
        <f t="shared" si="18"/>
        <v>79444.085742766212</v>
      </c>
      <c r="T86" s="99">
        <f t="shared" si="18"/>
        <v>87437.778385808895</v>
      </c>
      <c r="U86" s="99">
        <f t="shared" si="18"/>
        <v>85740.719051233653</v>
      </c>
      <c r="V86" s="99">
        <f t="shared" si="18"/>
        <v>79596.718462636214</v>
      </c>
      <c r="W86" s="99">
        <f t="shared" si="18"/>
        <v>69306.436882822949</v>
      </c>
      <c r="X86" s="99">
        <f t="shared" si="18"/>
        <v>51033.453324335649</v>
      </c>
      <c r="Y86" s="100">
        <f t="shared" si="18"/>
        <v>25312.084494618102</v>
      </c>
      <c r="Z86" s="85"/>
      <c r="AA86" s="85"/>
      <c r="AB86" s="85"/>
    </row>
    <row r="87" spans="1:28" x14ac:dyDescent="0.25">
      <c r="A87" s="85"/>
      <c r="B87" s="85"/>
      <c r="C87" s="101" t="s">
        <v>264</v>
      </c>
      <c r="D87" s="85"/>
      <c r="E87" s="85"/>
      <c r="F87" s="85">
        <f t="shared" ref="F87:Y90" si="19">F54+F65+F76</f>
        <v>0</v>
      </c>
      <c r="G87" s="85">
        <f t="shared" si="19"/>
        <v>0</v>
      </c>
      <c r="H87" s="85">
        <f t="shared" si="19"/>
        <v>0</v>
      </c>
      <c r="I87" s="85">
        <f t="shared" si="19"/>
        <v>0</v>
      </c>
      <c r="J87" s="85">
        <f t="shared" si="19"/>
        <v>0</v>
      </c>
      <c r="K87" s="85">
        <f t="shared" si="19"/>
        <v>0</v>
      </c>
      <c r="L87" s="85">
        <f t="shared" si="19"/>
        <v>0</v>
      </c>
      <c r="M87" s="85">
        <f t="shared" si="19"/>
        <v>0</v>
      </c>
      <c r="N87" s="85">
        <f t="shared" si="19"/>
        <v>0</v>
      </c>
      <c r="O87" s="85">
        <f t="shared" si="19"/>
        <v>0</v>
      </c>
      <c r="P87" s="85">
        <f t="shared" si="19"/>
        <v>0</v>
      </c>
      <c r="Q87" s="85">
        <f t="shared" si="19"/>
        <v>0</v>
      </c>
      <c r="R87" s="85">
        <f t="shared" si="19"/>
        <v>0</v>
      </c>
      <c r="S87" s="85">
        <f t="shared" si="19"/>
        <v>0</v>
      </c>
      <c r="T87" s="85">
        <f t="shared" si="19"/>
        <v>0</v>
      </c>
      <c r="U87" s="85">
        <f t="shared" si="19"/>
        <v>0</v>
      </c>
      <c r="V87" s="85">
        <f t="shared" si="19"/>
        <v>0</v>
      </c>
      <c r="W87" s="85">
        <f t="shared" si="19"/>
        <v>0</v>
      </c>
      <c r="X87" s="85">
        <f t="shared" si="19"/>
        <v>0</v>
      </c>
      <c r="Y87" s="102">
        <f t="shared" si="19"/>
        <v>0</v>
      </c>
      <c r="Z87" s="85"/>
      <c r="AA87" s="85"/>
      <c r="AB87" s="85"/>
    </row>
    <row r="88" spans="1:28" x14ac:dyDescent="0.25">
      <c r="A88" s="85"/>
      <c r="B88" s="85"/>
      <c r="C88" s="101" t="s">
        <v>265</v>
      </c>
      <c r="D88" s="85"/>
      <c r="E88" s="85"/>
      <c r="F88" s="85">
        <f t="shared" si="19"/>
        <v>0</v>
      </c>
      <c r="G88" s="85">
        <f t="shared" si="19"/>
        <v>0</v>
      </c>
      <c r="H88" s="85">
        <f t="shared" si="19"/>
        <v>0</v>
      </c>
      <c r="I88" s="85">
        <f t="shared" si="19"/>
        <v>0</v>
      </c>
      <c r="J88" s="85">
        <f t="shared" si="19"/>
        <v>0</v>
      </c>
      <c r="K88" s="85">
        <f t="shared" si="19"/>
        <v>0</v>
      </c>
      <c r="L88" s="85">
        <f t="shared" si="19"/>
        <v>0</v>
      </c>
      <c r="M88" s="85">
        <f t="shared" si="19"/>
        <v>0</v>
      </c>
      <c r="N88" s="85">
        <f t="shared" si="19"/>
        <v>0</v>
      </c>
      <c r="O88" s="85">
        <f t="shared" si="19"/>
        <v>0</v>
      </c>
      <c r="P88" s="85">
        <f t="shared" si="19"/>
        <v>0</v>
      </c>
      <c r="Q88" s="85">
        <f t="shared" si="19"/>
        <v>0</v>
      </c>
      <c r="R88" s="85">
        <f t="shared" si="19"/>
        <v>0</v>
      </c>
      <c r="S88" s="85">
        <f t="shared" si="19"/>
        <v>0</v>
      </c>
      <c r="T88" s="85">
        <f t="shared" si="19"/>
        <v>0</v>
      </c>
      <c r="U88" s="85">
        <f t="shared" si="19"/>
        <v>0</v>
      </c>
      <c r="V88" s="85">
        <f t="shared" si="19"/>
        <v>0</v>
      </c>
      <c r="W88" s="85">
        <f t="shared" si="19"/>
        <v>0</v>
      </c>
      <c r="X88" s="85">
        <f t="shared" si="19"/>
        <v>0</v>
      </c>
      <c r="Y88" s="102">
        <f t="shared" si="19"/>
        <v>0</v>
      </c>
      <c r="Z88" s="85"/>
      <c r="AA88" s="85"/>
      <c r="AB88" s="85"/>
    </row>
    <row r="89" spans="1:28" x14ac:dyDescent="0.25">
      <c r="A89" s="85"/>
      <c r="B89" s="85"/>
      <c r="C89" s="101" t="s">
        <v>266</v>
      </c>
      <c r="D89" s="85"/>
      <c r="E89" s="85"/>
      <c r="F89" s="85">
        <f t="shared" si="19"/>
        <v>205000</v>
      </c>
      <c r="G89" s="85">
        <f t="shared" si="19"/>
        <v>194668</v>
      </c>
      <c r="H89" s="85">
        <f t="shared" si="19"/>
        <v>184856.7328</v>
      </c>
      <c r="I89" s="85">
        <f t="shared" si="19"/>
        <v>175521.46779360002</v>
      </c>
      <c r="J89" s="85">
        <f t="shared" si="19"/>
        <v>166657.63367002321</v>
      </c>
      <c r="K89" s="85">
        <f t="shared" si="19"/>
        <v>158224.75740632004</v>
      </c>
      <c r="L89" s="85">
        <f t="shared" si="19"/>
        <v>150202.76220581963</v>
      </c>
      <c r="M89" s="85">
        <f t="shared" si="19"/>
        <v>142587.48216198458</v>
      </c>
      <c r="N89" s="85">
        <f t="shared" si="19"/>
        <v>135344.03806815576</v>
      </c>
      <c r="O89" s="85">
        <f t="shared" si="19"/>
        <v>128455.02653048662</v>
      </c>
      <c r="P89" s="85">
        <f t="shared" si="19"/>
        <v>103757.19789292989</v>
      </c>
      <c r="Q89" s="85">
        <f t="shared" si="19"/>
        <v>98369.605392339523</v>
      </c>
      <c r="R89" s="85">
        <f t="shared" si="19"/>
        <v>93227.334270454972</v>
      </c>
      <c r="S89" s="85">
        <f t="shared" si="19"/>
        <v>88337.560587969609</v>
      </c>
      <c r="T89" s="85">
        <f t="shared" si="19"/>
        <v>83688.79646202772</v>
      </c>
      <c r="U89" s="85">
        <f t="shared" si="19"/>
        <v>79255.382469451797</v>
      </c>
      <c r="V89" s="85">
        <f t="shared" si="19"/>
        <v>75042.958891200426</v>
      </c>
      <c r="W89" s="85">
        <f t="shared" si="19"/>
        <v>71041.293108327169</v>
      </c>
      <c r="X89" s="85">
        <f t="shared" si="19"/>
        <v>67228.151700737697</v>
      </c>
      <c r="Y89" s="102">
        <f t="shared" si="19"/>
        <v>63596.150805105346</v>
      </c>
      <c r="Z89" s="85"/>
      <c r="AA89" s="85"/>
      <c r="AB89" s="85"/>
    </row>
    <row r="90" spans="1:28" x14ac:dyDescent="0.25">
      <c r="A90" s="85"/>
      <c r="B90" s="85"/>
      <c r="C90" s="101" t="s">
        <v>267</v>
      </c>
      <c r="D90" s="85"/>
      <c r="E90" s="85"/>
      <c r="F90" s="85">
        <f>F57+F68+F79</f>
        <v>-314000</v>
      </c>
      <c r="G90" s="85">
        <f t="shared" si="19"/>
        <v>-114189.4</v>
      </c>
      <c r="H90" s="85">
        <f t="shared" si="19"/>
        <v>-126469.05744000002</v>
      </c>
      <c r="I90" s="85">
        <f t="shared" si="19"/>
        <v>-120082.37003928001</v>
      </c>
      <c r="J90" s="85">
        <f t="shared" si="19"/>
        <v>-130277.49168595717</v>
      </c>
      <c r="K90" s="85">
        <f t="shared" si="19"/>
        <v>-139122.0123048253</v>
      </c>
      <c r="L90" s="85">
        <f t="shared" si="19"/>
        <v>-132068.52628097069</v>
      </c>
      <c r="M90" s="85">
        <f t="shared" si="19"/>
        <v>-139283.62586798737</v>
      </c>
      <c r="N90" s="85">
        <f t="shared" si="19"/>
        <v>-145412.31407078687</v>
      </c>
      <c r="O90" s="85">
        <f t="shared" si="19"/>
        <v>-150543.02499487519</v>
      </c>
      <c r="P90" s="85">
        <f t="shared" si="19"/>
        <v>-69938.592414294486</v>
      </c>
      <c r="Q90" s="85">
        <f t="shared" si="19"/>
        <v>-76661.726307639037</v>
      </c>
      <c r="R90" s="85">
        <f t="shared" si="19"/>
        <v>-77560.936368615381</v>
      </c>
      <c r="S90" s="85">
        <f t="shared" si="19"/>
        <v>-78142.210550185147</v>
      </c>
      <c r="T90" s="85">
        <f t="shared" si="19"/>
        <v>-82839.323715984588</v>
      </c>
      <c r="U90" s="85">
        <f t="shared" si="19"/>
        <v>-82622.246461575123</v>
      </c>
      <c r="V90" s="85">
        <f t="shared" si="19"/>
        <v>-82180.503477468737</v>
      </c>
      <c r="W90" s="85">
        <f t="shared" si="19"/>
        <v>-85276.25898304084</v>
      </c>
      <c r="X90" s="85">
        <f t="shared" si="19"/>
        <v>-87775.703329572192</v>
      </c>
      <c r="Y90" s="102">
        <f t="shared" si="19"/>
        <v>-83033.620957192048</v>
      </c>
      <c r="Z90" s="85"/>
      <c r="AA90" s="85"/>
      <c r="AB90" s="85"/>
    </row>
    <row r="91" spans="1:28" x14ac:dyDescent="0.25">
      <c r="A91" s="85"/>
      <c r="B91" s="85"/>
      <c r="C91" s="101" t="s">
        <v>268</v>
      </c>
      <c r="D91" s="85"/>
      <c r="E91" s="85"/>
      <c r="F91" s="85">
        <f t="shared" ref="F91:Y94" si="20">F58+F69+F80</f>
        <v>40</v>
      </c>
      <c r="G91" s="85">
        <f t="shared" si="20"/>
        <v>2400.2961842125878</v>
      </c>
      <c r="H91" s="85">
        <f t="shared" si="20"/>
        <v>4724.0208901144979</v>
      </c>
      <c r="I91" s="85">
        <f t="shared" si="20"/>
        <v>6222.2293179546359</v>
      </c>
      <c r="J91" s="85">
        <f t="shared" si="20"/>
        <v>7702.4440110252353</v>
      </c>
      <c r="K91" s="85">
        <f t="shared" si="20"/>
        <v>8451.986406333901</v>
      </c>
      <c r="L91" s="85">
        <f t="shared" si="20"/>
        <v>8517.8533224787971</v>
      </c>
      <c r="M91" s="85">
        <f t="shared" si="20"/>
        <v>8588.7924840493488</v>
      </c>
      <c r="N91" s="85">
        <f t="shared" si="20"/>
        <v>8052.4031494268474</v>
      </c>
      <c r="O91" s="85">
        <f t="shared" si="20"/>
        <v>6946.6808879602468</v>
      </c>
      <c r="P91" s="85">
        <f t="shared" si="20"/>
        <v>4616.9974739322315</v>
      </c>
      <c r="Q91" s="85">
        <f t="shared" si="20"/>
        <v>5635.810262913652</v>
      </c>
      <c r="R91" s="85">
        <f t="shared" si="20"/>
        <v>6192.3570579008619</v>
      </c>
      <c r="S91" s="85">
        <f t="shared" si="20"/>
        <v>6534.5907320534943</v>
      </c>
      <c r="T91" s="85">
        <f t="shared" si="20"/>
        <v>6677.6854009894105</v>
      </c>
      <c r="U91" s="85">
        <f t="shared" si="20"/>
        <v>6441.3332958885139</v>
      </c>
      <c r="V91" s="85">
        <f t="shared" si="20"/>
        <v>6035.5011763710654</v>
      </c>
      <c r="W91" s="85">
        <f t="shared" si="20"/>
        <v>5471.826613429349</v>
      </c>
      <c r="X91" s="85">
        <f t="shared" si="20"/>
        <v>4596.0078976014584</v>
      </c>
      <c r="Y91" s="102">
        <f t="shared" si="20"/>
        <v>3429.1371103787278</v>
      </c>
      <c r="Z91" s="85"/>
      <c r="AA91" s="85"/>
      <c r="AB91" s="85"/>
    </row>
    <row r="92" spans="1:28" x14ac:dyDescent="0.25">
      <c r="A92" s="85"/>
      <c r="B92" s="85"/>
      <c r="C92" s="101" t="s">
        <v>269</v>
      </c>
      <c r="D92" s="85"/>
      <c r="E92" s="85"/>
      <c r="F92" s="85">
        <f t="shared" si="20"/>
        <v>0</v>
      </c>
      <c r="G92" s="85">
        <f t="shared" si="20"/>
        <v>0</v>
      </c>
      <c r="H92" s="85">
        <f t="shared" si="20"/>
        <v>0</v>
      </c>
      <c r="I92" s="85">
        <f t="shared" si="20"/>
        <v>0</v>
      </c>
      <c r="J92" s="85">
        <f t="shared" si="20"/>
        <v>0</v>
      </c>
      <c r="K92" s="85">
        <f t="shared" si="20"/>
        <v>0</v>
      </c>
      <c r="L92" s="85">
        <f t="shared" si="20"/>
        <v>0</v>
      </c>
      <c r="M92" s="85">
        <f t="shared" si="20"/>
        <v>0</v>
      </c>
      <c r="N92" s="85">
        <f t="shared" si="20"/>
        <v>0</v>
      </c>
      <c r="O92" s="85">
        <f t="shared" si="20"/>
        <v>0</v>
      </c>
      <c r="P92" s="85">
        <f t="shared" si="20"/>
        <v>0</v>
      </c>
      <c r="Q92" s="85">
        <f t="shared" si="20"/>
        <v>0</v>
      </c>
      <c r="R92" s="85">
        <f t="shared" si="20"/>
        <v>0</v>
      </c>
      <c r="S92" s="85">
        <f t="shared" si="20"/>
        <v>0</v>
      </c>
      <c r="T92" s="85">
        <f t="shared" si="20"/>
        <v>0</v>
      </c>
      <c r="U92" s="85">
        <f t="shared" si="20"/>
        <v>0</v>
      </c>
      <c r="V92" s="85">
        <f t="shared" si="20"/>
        <v>0</v>
      </c>
      <c r="W92" s="85">
        <f t="shared" si="20"/>
        <v>0</v>
      </c>
      <c r="X92" s="85">
        <f t="shared" si="20"/>
        <v>0</v>
      </c>
      <c r="Y92" s="102">
        <f t="shared" si="20"/>
        <v>0</v>
      </c>
      <c r="Z92" s="85"/>
      <c r="AA92" s="85"/>
      <c r="AB92" s="85"/>
    </row>
    <row r="93" spans="1:28" x14ac:dyDescent="0.25">
      <c r="A93" s="85"/>
      <c r="B93" s="85"/>
      <c r="C93" s="101" t="s">
        <v>270</v>
      </c>
      <c r="D93" s="85"/>
      <c r="E93" s="85"/>
      <c r="F93" s="85">
        <f t="shared" si="20"/>
        <v>-15967.195394685275</v>
      </c>
      <c r="G93" s="85">
        <f t="shared" si="20"/>
        <v>-15465.074696664866</v>
      </c>
      <c r="H93" s="85">
        <f t="shared" si="20"/>
        <v>-16787.983798031077</v>
      </c>
      <c r="I93" s="85">
        <f t="shared" si="20"/>
        <v>-16235.317328111727</v>
      </c>
      <c r="J93" s="85">
        <f t="shared" si="20"/>
        <v>-17332.793661856631</v>
      </c>
      <c r="K93" s="85">
        <f t="shared" si="20"/>
        <v>-18287.163163730853</v>
      </c>
      <c r="L93" s="85">
        <f t="shared" si="20"/>
        <v>-17644.094166420648</v>
      </c>
      <c r="M93" s="85">
        <f t="shared" si="20"/>
        <v>-18421.110254471703</v>
      </c>
      <c r="N93" s="85">
        <f t="shared" si="20"/>
        <v>-19082.622722675063</v>
      </c>
      <c r="O93" s="85">
        <f t="shared" si="20"/>
        <v>-19637.830568593185</v>
      </c>
      <c r="P93" s="85">
        <f t="shared" si="20"/>
        <v>-7847.0703524712517</v>
      </c>
      <c r="Q93" s="85">
        <f t="shared" si="20"/>
        <v>-8544.8619071435787</v>
      </c>
      <c r="R93" s="85">
        <f t="shared" si="20"/>
        <v>-8657.6281075635488</v>
      </c>
      <c r="S93" s="85">
        <f t="shared" si="20"/>
        <v>-8736.2481267952735</v>
      </c>
      <c r="T93" s="85">
        <f t="shared" si="20"/>
        <v>-9224.2174816077841</v>
      </c>
      <c r="U93" s="85">
        <f t="shared" si="20"/>
        <v>-9218.4698923626311</v>
      </c>
      <c r="V93" s="85">
        <f t="shared" si="20"/>
        <v>-9188.238169916036</v>
      </c>
      <c r="W93" s="85">
        <f t="shared" si="20"/>
        <v>-9509.844297202977</v>
      </c>
      <c r="X93" s="85">
        <f t="shared" si="20"/>
        <v>-9769.8250984845035</v>
      </c>
      <c r="Y93" s="102">
        <f t="shared" si="20"/>
        <v>-9303.7514529104483</v>
      </c>
      <c r="Z93" s="85"/>
      <c r="AA93" s="85"/>
      <c r="AB93" s="85"/>
    </row>
    <row r="94" spans="1:28" x14ac:dyDescent="0.25">
      <c r="A94" s="85"/>
      <c r="B94" s="85"/>
      <c r="C94" s="103" t="s">
        <v>254</v>
      </c>
      <c r="D94" s="104"/>
      <c r="E94" s="104"/>
      <c r="F94" s="104">
        <f t="shared" si="20"/>
        <v>-124927.19539468529</v>
      </c>
      <c r="G94" s="104">
        <f t="shared" si="20"/>
        <v>-57513.373907137538</v>
      </c>
      <c r="H94" s="104">
        <f t="shared" si="20"/>
        <v>-11189.661455054105</v>
      </c>
      <c r="I94" s="104">
        <f t="shared" si="20"/>
        <v>34236.348289108821</v>
      </c>
      <c r="J94" s="104">
        <f t="shared" si="20"/>
        <v>60986.140622343461</v>
      </c>
      <c r="K94" s="104">
        <f t="shared" si="20"/>
        <v>70253.708966441278</v>
      </c>
      <c r="L94" s="104">
        <f t="shared" si="20"/>
        <v>79261.70404734835</v>
      </c>
      <c r="M94" s="104">
        <f t="shared" si="20"/>
        <v>72733.242570923219</v>
      </c>
      <c r="N94" s="104">
        <f t="shared" si="20"/>
        <v>51634.746995043883</v>
      </c>
      <c r="O94" s="104">
        <f t="shared" si="20"/>
        <v>16855.598850022368</v>
      </c>
      <c r="P94" s="104">
        <f t="shared" si="20"/>
        <v>47444.131450118752</v>
      </c>
      <c r="Q94" s="104">
        <f t="shared" si="20"/>
        <v>66242.958890589318</v>
      </c>
      <c r="R94" s="104">
        <f t="shared" si="20"/>
        <v>79444.085742766212</v>
      </c>
      <c r="S94" s="104">
        <f t="shared" si="20"/>
        <v>87437.778385808895</v>
      </c>
      <c r="T94" s="104">
        <f t="shared" si="20"/>
        <v>85740.719051233653</v>
      </c>
      <c r="U94" s="104">
        <f t="shared" si="20"/>
        <v>79596.718462636214</v>
      </c>
      <c r="V94" s="104">
        <f t="shared" si="20"/>
        <v>69306.436882822949</v>
      </c>
      <c r="W94" s="104">
        <f t="shared" si="20"/>
        <v>51033.453324335649</v>
      </c>
      <c r="X94" s="104">
        <f t="shared" si="20"/>
        <v>25312.084494618102</v>
      </c>
      <c r="Y94" s="105">
        <f t="shared" si="20"/>
        <v>-3.2650859793648124E-10</v>
      </c>
      <c r="Z94" s="85"/>
      <c r="AA94" s="85"/>
      <c r="AB94" s="85"/>
    </row>
  </sheetData>
  <pageMargins left="0.7" right="0.7" top="0.75" bottom="0.75" header="0.3" footer="0.3"/>
  <ignoredErrors>
    <ignoredError sqref="AB23" formula="1"/>
  </ignoredError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12065-60AF-4F02-A1D5-178BFA7ECDA2}">
  <dimension ref="A1:Q75"/>
  <sheetViews>
    <sheetView workbookViewId="0">
      <selection activeCell="E8" sqref="E8"/>
    </sheetView>
  </sheetViews>
  <sheetFormatPr defaultColWidth="8.85546875" defaultRowHeight="15" x14ac:dyDescent="0.25"/>
  <cols>
    <col min="1" max="1" width="17.85546875" bestFit="1" customWidth="1"/>
    <col min="2" max="2" width="10.7109375" bestFit="1" customWidth="1"/>
    <col min="3" max="3" width="18.7109375" bestFit="1" customWidth="1"/>
  </cols>
  <sheetData>
    <row r="1" spans="1:17" ht="22.5" x14ac:dyDescent="0.3">
      <c r="A1" s="6" t="s">
        <v>292</v>
      </c>
      <c r="B1" s="10"/>
      <c r="C1" s="10"/>
      <c r="D1" s="10"/>
      <c r="E1" s="10"/>
      <c r="F1" s="10"/>
      <c r="G1" s="10"/>
      <c r="H1" s="10"/>
      <c r="I1" s="10"/>
      <c r="J1" s="10"/>
      <c r="K1" s="10"/>
      <c r="L1" s="10"/>
      <c r="M1" s="10"/>
      <c r="N1" s="10"/>
      <c r="O1" s="10"/>
      <c r="P1" s="10"/>
      <c r="Q1" s="10"/>
    </row>
    <row r="2" spans="1:17" ht="15.75" x14ac:dyDescent="0.25">
      <c r="A2" s="11" t="s">
        <v>290</v>
      </c>
      <c r="B2" s="10"/>
      <c r="C2" s="10"/>
      <c r="D2" s="10"/>
      <c r="E2" s="10"/>
      <c r="F2" s="10"/>
      <c r="G2" s="10"/>
      <c r="H2" s="10"/>
      <c r="I2" s="10"/>
      <c r="J2" s="10"/>
      <c r="K2" s="10"/>
      <c r="L2" s="10"/>
      <c r="M2" s="10"/>
      <c r="N2" s="10"/>
      <c r="O2" s="10"/>
      <c r="P2" s="10"/>
      <c r="Q2" s="10"/>
    </row>
    <row r="3" spans="1:17" ht="15.75" x14ac:dyDescent="0.25">
      <c r="A3" s="12" t="s">
        <v>291</v>
      </c>
      <c r="B3" s="10"/>
      <c r="C3" s="10"/>
      <c r="D3" s="10"/>
      <c r="E3" s="10"/>
      <c r="F3" s="10"/>
      <c r="G3" s="10"/>
      <c r="H3" s="10"/>
      <c r="I3" s="10"/>
      <c r="J3" s="10"/>
      <c r="K3" s="10"/>
      <c r="L3" s="10"/>
      <c r="M3" s="10"/>
      <c r="N3" s="10"/>
      <c r="O3" s="10"/>
      <c r="P3" s="10"/>
      <c r="Q3" s="10"/>
    </row>
    <row r="4" spans="1:17" ht="15.75" x14ac:dyDescent="0.25">
      <c r="A4" s="12" t="s">
        <v>274</v>
      </c>
      <c r="B4" s="12" t="s">
        <v>275</v>
      </c>
      <c r="C4" s="10"/>
      <c r="D4" s="10"/>
      <c r="E4" s="10"/>
      <c r="F4" s="10"/>
      <c r="G4" s="10"/>
      <c r="H4" s="10"/>
      <c r="I4" s="10"/>
      <c r="J4" s="10"/>
      <c r="K4" s="10"/>
      <c r="L4" s="10"/>
      <c r="M4" s="10"/>
      <c r="N4" s="10"/>
      <c r="O4" s="10"/>
      <c r="P4" s="10"/>
      <c r="Q4" s="10"/>
    </row>
    <row r="5" spans="1:17" ht="15.75" x14ac:dyDescent="0.25">
      <c r="A5" s="12" t="s">
        <v>276</v>
      </c>
      <c r="B5" s="12" t="s">
        <v>277</v>
      </c>
      <c r="C5" s="10"/>
      <c r="D5" s="10"/>
      <c r="E5" s="10"/>
      <c r="F5" s="10"/>
      <c r="G5" s="10"/>
      <c r="H5" s="10"/>
      <c r="I5" s="10"/>
      <c r="J5" s="10"/>
      <c r="K5" s="10"/>
      <c r="L5" s="10"/>
      <c r="M5" s="10"/>
      <c r="N5" s="10"/>
      <c r="O5" s="10"/>
      <c r="P5" s="10"/>
      <c r="Q5" s="10"/>
    </row>
    <row r="6" spans="1:17" ht="15.75" x14ac:dyDescent="0.25">
      <c r="A6" s="12"/>
      <c r="B6" s="10"/>
      <c r="C6" s="10"/>
      <c r="D6" s="10"/>
      <c r="E6" s="10"/>
      <c r="F6" s="10"/>
      <c r="G6" s="10"/>
      <c r="H6" s="10"/>
      <c r="I6" s="10"/>
      <c r="J6" s="10"/>
      <c r="K6" s="10"/>
      <c r="L6" s="10"/>
      <c r="M6" s="10"/>
      <c r="N6" s="10"/>
      <c r="O6" s="10"/>
      <c r="P6" s="10"/>
      <c r="Q6" s="10"/>
    </row>
    <row r="7" spans="1:17" ht="15.75" x14ac:dyDescent="0.25">
      <c r="A7" s="12" t="s">
        <v>278</v>
      </c>
      <c r="B7" s="10"/>
      <c r="C7" s="10"/>
      <c r="D7" s="10"/>
      <c r="E7" s="10"/>
      <c r="F7" s="10"/>
      <c r="G7" s="10"/>
      <c r="H7" s="10"/>
      <c r="I7" s="10"/>
      <c r="J7" s="10"/>
      <c r="K7" s="10"/>
      <c r="L7" s="10"/>
      <c r="M7" s="10"/>
      <c r="N7" s="10"/>
      <c r="O7" s="10"/>
      <c r="P7" s="10"/>
      <c r="Q7" s="10"/>
    </row>
    <row r="8" spans="1:17" ht="15.75" x14ac:dyDescent="0.25">
      <c r="A8" s="12"/>
      <c r="B8" s="10"/>
      <c r="C8" s="10"/>
      <c r="D8" s="10"/>
      <c r="E8" s="10"/>
      <c r="F8" s="10"/>
      <c r="G8" s="10"/>
      <c r="H8" s="10"/>
      <c r="I8" s="10"/>
      <c r="J8" s="10"/>
      <c r="K8" s="10"/>
      <c r="L8" s="10"/>
      <c r="M8" s="10"/>
      <c r="N8" s="10"/>
      <c r="O8" s="10"/>
      <c r="P8" s="10"/>
      <c r="Q8" s="10"/>
    </row>
    <row r="9" spans="1:17" ht="15.75" x14ac:dyDescent="0.25">
      <c r="A9" s="12" t="s">
        <v>279</v>
      </c>
      <c r="B9" s="10"/>
      <c r="C9" s="10"/>
      <c r="D9" s="10"/>
      <c r="E9" s="10"/>
      <c r="F9" s="10"/>
      <c r="G9" s="10"/>
      <c r="H9" s="10"/>
      <c r="I9" s="10"/>
      <c r="J9" s="10"/>
      <c r="K9" s="10"/>
      <c r="L9" s="10"/>
      <c r="M9" s="10"/>
      <c r="N9" s="10"/>
      <c r="O9" s="10"/>
      <c r="P9" s="10"/>
      <c r="Q9" s="10"/>
    </row>
    <row r="10" spans="1:17" ht="16.5" thickBot="1" x14ac:dyDescent="0.3">
      <c r="A10" s="12"/>
      <c r="B10" s="10"/>
      <c r="C10" s="10"/>
      <c r="D10" s="10"/>
      <c r="E10" s="10"/>
      <c r="F10" s="10"/>
      <c r="G10" s="10"/>
      <c r="H10" s="10"/>
      <c r="I10" s="10"/>
      <c r="J10" s="10"/>
      <c r="K10" s="10"/>
      <c r="L10" s="10"/>
      <c r="M10" s="10"/>
      <c r="N10" s="10"/>
      <c r="O10" s="10"/>
      <c r="P10" s="10"/>
      <c r="Q10" s="10"/>
    </row>
    <row r="11" spans="1:17" ht="15.75" x14ac:dyDescent="0.25">
      <c r="A11" s="437" t="s">
        <v>280</v>
      </c>
      <c r="B11" s="112" t="s">
        <v>281</v>
      </c>
      <c r="C11" s="112" t="s">
        <v>282</v>
      </c>
      <c r="D11" s="10"/>
      <c r="E11" s="10"/>
      <c r="F11" s="10"/>
      <c r="G11" s="10"/>
      <c r="H11" s="10"/>
      <c r="I11" s="10"/>
      <c r="J11" s="10"/>
      <c r="K11" s="10"/>
      <c r="L11" s="10"/>
      <c r="M11" s="10"/>
      <c r="N11" s="10"/>
      <c r="O11" s="10"/>
      <c r="P11" s="10"/>
      <c r="Q11" s="10"/>
    </row>
    <row r="12" spans="1:17" ht="16.5" thickBot="1" x14ac:dyDescent="0.3">
      <c r="A12" s="438"/>
      <c r="B12" s="113">
        <v>44926</v>
      </c>
      <c r="C12" s="113">
        <v>44926</v>
      </c>
      <c r="D12" s="10"/>
      <c r="E12" s="10"/>
      <c r="F12" s="10"/>
      <c r="G12" s="10"/>
      <c r="H12" s="10"/>
      <c r="I12" s="10"/>
      <c r="J12" s="10"/>
      <c r="K12" s="10"/>
      <c r="L12" s="10"/>
      <c r="M12" s="10"/>
      <c r="N12" s="10"/>
      <c r="O12" s="10"/>
      <c r="P12" s="10"/>
      <c r="Q12" s="10"/>
    </row>
    <row r="13" spans="1:17" ht="16.5" thickBot="1" x14ac:dyDescent="0.3">
      <c r="A13" s="64" t="s">
        <v>283</v>
      </c>
      <c r="B13" s="114">
        <v>62</v>
      </c>
      <c r="C13" s="114">
        <v>19</v>
      </c>
      <c r="D13" s="10"/>
      <c r="E13" s="10"/>
      <c r="F13" s="10"/>
      <c r="G13" s="10"/>
      <c r="H13" s="10"/>
      <c r="I13" s="10"/>
      <c r="J13" s="10"/>
      <c r="K13" s="10"/>
      <c r="L13" s="10"/>
      <c r="M13" s="10"/>
      <c r="N13" s="10"/>
      <c r="O13" s="10"/>
      <c r="P13" s="10"/>
      <c r="Q13" s="10"/>
    </row>
    <row r="14" spans="1:17" ht="16.5" thickBot="1" x14ac:dyDescent="0.3">
      <c r="A14" s="64" t="s">
        <v>284</v>
      </c>
      <c r="B14" s="114">
        <v>53</v>
      </c>
      <c r="C14" s="114">
        <v>5</v>
      </c>
      <c r="D14" s="10"/>
      <c r="E14" s="10"/>
      <c r="F14" s="10"/>
      <c r="G14" s="10"/>
      <c r="H14" s="10"/>
      <c r="I14" s="10"/>
      <c r="J14" s="10"/>
      <c r="K14" s="10"/>
      <c r="L14" s="10"/>
      <c r="M14" s="10"/>
      <c r="N14" s="10"/>
      <c r="O14" s="10"/>
      <c r="P14" s="10"/>
      <c r="Q14" s="10"/>
    </row>
    <row r="15" spans="1:17" ht="16.5" thickBot="1" x14ac:dyDescent="0.3">
      <c r="A15" s="64" t="s">
        <v>285</v>
      </c>
      <c r="B15" s="114">
        <v>36</v>
      </c>
      <c r="C15" s="114">
        <v>13</v>
      </c>
      <c r="D15" s="10"/>
      <c r="E15" s="10"/>
      <c r="F15" s="10"/>
      <c r="G15" s="10"/>
      <c r="H15" s="10"/>
      <c r="I15" s="10"/>
      <c r="J15" s="10"/>
      <c r="K15" s="10"/>
      <c r="L15" s="10"/>
      <c r="M15" s="10"/>
      <c r="N15" s="10"/>
      <c r="O15" s="10"/>
      <c r="P15" s="10"/>
      <c r="Q15" s="10"/>
    </row>
    <row r="16" spans="1:17" ht="15.75" x14ac:dyDescent="0.25">
      <c r="A16" s="12"/>
      <c r="B16" s="10"/>
      <c r="C16" s="10"/>
      <c r="D16" s="10"/>
      <c r="E16" s="10"/>
      <c r="F16" s="10"/>
      <c r="G16" s="10"/>
      <c r="H16" s="10"/>
      <c r="I16" s="10"/>
      <c r="J16" s="10"/>
      <c r="K16" s="10"/>
      <c r="L16" s="10"/>
      <c r="M16" s="10"/>
      <c r="N16" s="10"/>
      <c r="O16" s="10"/>
      <c r="P16" s="10"/>
      <c r="Q16" s="10"/>
    </row>
    <row r="17" spans="1:17" ht="15.75" x14ac:dyDescent="0.25">
      <c r="A17" s="12" t="s">
        <v>286</v>
      </c>
      <c r="B17" s="10"/>
      <c r="C17" s="10"/>
      <c r="D17" s="10"/>
      <c r="E17" s="10"/>
      <c r="F17" s="10"/>
      <c r="G17" s="10"/>
      <c r="H17" s="10"/>
      <c r="I17" s="10"/>
      <c r="J17" s="10"/>
      <c r="K17" s="10"/>
      <c r="L17" s="10"/>
      <c r="M17" s="10"/>
      <c r="N17" s="10"/>
      <c r="O17" s="10"/>
      <c r="P17" s="10"/>
      <c r="Q17" s="10"/>
    </row>
    <row r="18" spans="1:17" ht="15.75" x14ac:dyDescent="0.25">
      <c r="A18" s="12"/>
      <c r="B18" s="10"/>
      <c r="C18" s="10"/>
      <c r="D18" s="10"/>
      <c r="E18" s="10"/>
      <c r="F18" s="10"/>
      <c r="G18" s="10"/>
      <c r="H18" s="10"/>
      <c r="I18" s="10"/>
      <c r="J18" s="10"/>
      <c r="K18" s="10"/>
      <c r="L18" s="10"/>
      <c r="M18" s="10"/>
      <c r="N18" s="10"/>
      <c r="O18" s="10"/>
      <c r="P18" s="10"/>
      <c r="Q18" s="10"/>
    </row>
    <row r="19" spans="1:17" ht="15.75" x14ac:dyDescent="0.25">
      <c r="A19" s="84" t="s">
        <v>287</v>
      </c>
      <c r="B19" s="10"/>
      <c r="C19" s="10"/>
      <c r="D19" s="10"/>
      <c r="E19" s="10"/>
      <c r="F19" s="10"/>
      <c r="G19" s="10"/>
      <c r="H19" s="10"/>
      <c r="I19" s="10"/>
      <c r="J19" s="10"/>
      <c r="K19" s="10"/>
      <c r="L19" s="10"/>
      <c r="M19" s="10"/>
      <c r="N19" s="10"/>
      <c r="O19" s="10"/>
      <c r="P19" s="10"/>
      <c r="Q19" s="10"/>
    </row>
    <row r="20" spans="1:17" ht="15.75" x14ac:dyDescent="0.25">
      <c r="A20" s="12" t="s">
        <v>204</v>
      </c>
      <c r="B20" s="10"/>
      <c r="C20" s="10"/>
      <c r="D20" s="10"/>
      <c r="E20" s="10"/>
      <c r="F20" s="10"/>
      <c r="G20" s="10"/>
      <c r="H20" s="10"/>
      <c r="I20" s="10"/>
      <c r="J20" s="10"/>
      <c r="K20" s="10"/>
      <c r="L20" s="10"/>
      <c r="M20" s="10"/>
      <c r="N20" s="10"/>
      <c r="O20" s="10"/>
      <c r="P20" s="10"/>
      <c r="Q20" s="10"/>
    </row>
    <row r="21" spans="1:17" ht="15.75" x14ac:dyDescent="0.25">
      <c r="A21" s="1"/>
    </row>
    <row r="22" spans="1:17" ht="15.75" x14ac:dyDescent="0.25">
      <c r="A22" s="1"/>
    </row>
    <row r="23" spans="1:17" ht="15.75" x14ac:dyDescent="0.25">
      <c r="A23" s="1"/>
    </row>
    <row r="24" spans="1:17" ht="15.75" x14ac:dyDescent="0.25">
      <c r="A24" s="1"/>
    </row>
    <row r="25" spans="1:17" ht="15.75" x14ac:dyDescent="0.25">
      <c r="A25" s="1"/>
    </row>
    <row r="26" spans="1:17" ht="15.75" x14ac:dyDescent="0.25">
      <c r="A26" s="1"/>
    </row>
    <row r="27" spans="1:17" ht="15.75" x14ac:dyDescent="0.25">
      <c r="A27" s="1"/>
    </row>
    <row r="28" spans="1:17" ht="15.75" x14ac:dyDescent="0.25">
      <c r="A28" s="1"/>
    </row>
    <row r="29" spans="1:17" ht="15.75" x14ac:dyDescent="0.25">
      <c r="A29" s="1"/>
    </row>
    <row r="30" spans="1:17" ht="15.75" x14ac:dyDescent="0.25">
      <c r="A30" s="1"/>
    </row>
    <row r="31" spans="1:17" ht="15.75" x14ac:dyDescent="0.25">
      <c r="A31" s="84" t="s">
        <v>288</v>
      </c>
      <c r="B31" s="10"/>
      <c r="C31" s="10"/>
      <c r="D31" s="10"/>
      <c r="E31" s="10"/>
      <c r="F31" s="10"/>
      <c r="G31" s="10"/>
      <c r="H31" s="10"/>
      <c r="I31" s="10"/>
      <c r="J31" s="10"/>
      <c r="K31" s="10"/>
      <c r="L31" s="10"/>
      <c r="M31" s="10"/>
      <c r="N31" s="10"/>
      <c r="O31" s="10"/>
      <c r="P31" s="10"/>
      <c r="Q31" s="10"/>
    </row>
    <row r="32" spans="1:17" ht="15.75" x14ac:dyDescent="0.25">
      <c r="A32" s="12" t="s">
        <v>204</v>
      </c>
      <c r="B32" s="10"/>
      <c r="C32" s="10"/>
      <c r="D32" s="10"/>
      <c r="E32" s="10"/>
      <c r="F32" s="10"/>
      <c r="G32" s="10"/>
      <c r="H32" s="10"/>
      <c r="I32" s="10"/>
      <c r="J32" s="10"/>
      <c r="K32" s="10"/>
      <c r="L32" s="10"/>
      <c r="M32" s="10"/>
      <c r="N32" s="10"/>
      <c r="O32" s="10"/>
      <c r="P32" s="10"/>
      <c r="Q32" s="10"/>
    </row>
    <row r="33" spans="1:17" ht="15.75" x14ac:dyDescent="0.25">
      <c r="A33" s="1"/>
    </row>
    <row r="34" spans="1:17" ht="15.75" x14ac:dyDescent="0.25">
      <c r="A34" s="1"/>
    </row>
    <row r="35" spans="1:17" ht="15.75" x14ac:dyDescent="0.25">
      <c r="A35" s="1"/>
    </row>
    <row r="36" spans="1:17" ht="15.75" x14ac:dyDescent="0.25">
      <c r="A36" s="1"/>
    </row>
    <row r="37" spans="1:17" ht="15.75" x14ac:dyDescent="0.25">
      <c r="A37" s="1"/>
    </row>
    <row r="38" spans="1:17" ht="15.75" x14ac:dyDescent="0.25">
      <c r="A38" s="1"/>
    </row>
    <row r="39" spans="1:17" ht="15.75" x14ac:dyDescent="0.25">
      <c r="A39" s="1"/>
    </row>
    <row r="40" spans="1:17" ht="15.75" x14ac:dyDescent="0.25">
      <c r="A40" s="1"/>
    </row>
    <row r="41" spans="1:17" ht="15.75" x14ac:dyDescent="0.25">
      <c r="A41" s="1"/>
    </row>
    <row r="42" spans="1:17" ht="15.75" x14ac:dyDescent="0.25">
      <c r="A42" s="1"/>
    </row>
    <row r="43" spans="1:17" ht="15.75" x14ac:dyDescent="0.25">
      <c r="A43" s="84" t="s">
        <v>289</v>
      </c>
      <c r="B43" s="10"/>
      <c r="C43" s="10"/>
      <c r="D43" s="10"/>
      <c r="E43" s="10"/>
      <c r="F43" s="10"/>
      <c r="G43" s="10"/>
      <c r="H43" s="10"/>
      <c r="I43" s="10"/>
      <c r="J43" s="10"/>
      <c r="K43" s="10"/>
      <c r="L43" s="10"/>
      <c r="M43" s="10"/>
      <c r="N43" s="10"/>
      <c r="O43" s="10"/>
      <c r="P43" s="10"/>
      <c r="Q43" s="10"/>
    </row>
    <row r="44" spans="1:17" ht="15.75" x14ac:dyDescent="0.25">
      <c r="A44" s="12" t="s">
        <v>204</v>
      </c>
      <c r="B44" s="10"/>
      <c r="C44" s="10"/>
      <c r="D44" s="10"/>
      <c r="E44" s="10"/>
      <c r="F44" s="10"/>
      <c r="G44" s="10"/>
      <c r="H44" s="10"/>
      <c r="I44" s="10"/>
      <c r="J44" s="10"/>
      <c r="K44" s="10"/>
      <c r="L44" s="10"/>
      <c r="M44" s="10"/>
      <c r="N44" s="10"/>
      <c r="O44" s="10"/>
      <c r="P44" s="10"/>
      <c r="Q44" s="10"/>
    </row>
    <row r="45" spans="1:17" ht="15.75" x14ac:dyDescent="0.25">
      <c r="A45" s="1"/>
    </row>
    <row r="46" spans="1:17" ht="15.75" x14ac:dyDescent="0.25">
      <c r="A46" s="1"/>
    </row>
    <row r="55" spans="1:17" ht="15.75" x14ac:dyDescent="0.25">
      <c r="A55" s="11" t="s">
        <v>297</v>
      </c>
      <c r="B55" s="10"/>
      <c r="C55" s="10"/>
      <c r="D55" s="10"/>
      <c r="E55" s="10"/>
      <c r="F55" s="10"/>
      <c r="G55" s="10"/>
      <c r="H55" s="10"/>
      <c r="I55" s="10"/>
      <c r="J55" s="10"/>
      <c r="K55" s="10"/>
      <c r="L55" s="10"/>
      <c r="M55" s="10"/>
      <c r="N55" s="10"/>
      <c r="O55" s="10"/>
      <c r="P55" s="10"/>
      <c r="Q55" s="10"/>
    </row>
    <row r="56" spans="1:17" ht="15.75" x14ac:dyDescent="0.25">
      <c r="A56" s="11" t="s">
        <v>298</v>
      </c>
      <c r="B56" s="10"/>
      <c r="C56" s="10"/>
      <c r="D56" s="10"/>
      <c r="E56" s="10"/>
      <c r="F56" s="10"/>
      <c r="G56" s="10"/>
      <c r="H56" s="10"/>
      <c r="I56" s="10"/>
      <c r="J56" s="10"/>
      <c r="K56" s="10"/>
      <c r="L56" s="10"/>
      <c r="M56" s="10"/>
      <c r="N56" s="10"/>
      <c r="O56" s="10"/>
      <c r="P56" s="10"/>
      <c r="Q56" s="10"/>
    </row>
    <row r="57" spans="1:17" ht="15.75" x14ac:dyDescent="0.25">
      <c r="A57" s="12" t="s">
        <v>299</v>
      </c>
      <c r="B57" s="10"/>
      <c r="C57" s="10"/>
      <c r="D57" s="10"/>
      <c r="E57" s="10"/>
      <c r="F57" s="10"/>
      <c r="G57" s="10"/>
      <c r="H57" s="10"/>
      <c r="I57" s="10"/>
      <c r="J57" s="10"/>
      <c r="K57" s="10"/>
      <c r="L57" s="10"/>
      <c r="M57" s="10"/>
      <c r="N57" s="10"/>
      <c r="O57" s="10"/>
      <c r="P57" s="10"/>
      <c r="Q57" s="10"/>
    </row>
    <row r="58" spans="1:17" ht="15.75" x14ac:dyDescent="0.25">
      <c r="A58" s="12"/>
      <c r="B58" s="10"/>
      <c r="C58" s="10"/>
      <c r="D58" s="10"/>
      <c r="E58" s="10"/>
      <c r="F58" s="10"/>
      <c r="G58" s="10"/>
      <c r="H58" s="10"/>
      <c r="I58" s="10"/>
      <c r="J58" s="10"/>
      <c r="K58" s="10"/>
      <c r="L58" s="10"/>
      <c r="M58" s="10"/>
      <c r="N58" s="10"/>
      <c r="O58" s="10"/>
      <c r="P58" s="10"/>
      <c r="Q58" s="10"/>
    </row>
    <row r="59" spans="1:17" ht="15.75" x14ac:dyDescent="0.25">
      <c r="A59" s="52" t="s">
        <v>295</v>
      </c>
      <c r="B59" s="10"/>
      <c r="C59" s="10"/>
      <c r="D59" s="10"/>
      <c r="E59" s="10"/>
      <c r="F59" s="10"/>
      <c r="G59" s="10"/>
      <c r="H59" s="10"/>
      <c r="I59" s="10"/>
      <c r="J59" s="10"/>
      <c r="K59" s="10"/>
      <c r="L59" s="10"/>
      <c r="M59" s="10"/>
      <c r="N59" s="10"/>
      <c r="O59" s="10"/>
      <c r="P59" s="10"/>
      <c r="Q59" s="10"/>
    </row>
    <row r="60" spans="1:17" ht="15.75" x14ac:dyDescent="0.25">
      <c r="A60" s="115" t="s">
        <v>293</v>
      </c>
      <c r="B60" s="10"/>
      <c r="C60" s="10"/>
      <c r="D60" s="10"/>
      <c r="E60" s="10"/>
      <c r="F60" s="10"/>
      <c r="G60" s="10"/>
      <c r="H60" s="10"/>
      <c r="I60" s="10"/>
      <c r="J60" s="10"/>
      <c r="K60" s="10"/>
      <c r="L60" s="10"/>
      <c r="M60" s="10"/>
      <c r="N60" s="10"/>
      <c r="O60" s="10"/>
      <c r="P60" s="10"/>
      <c r="Q60" s="10"/>
    </row>
    <row r="61" spans="1:17" ht="15.75" x14ac:dyDescent="0.25">
      <c r="A61" s="35"/>
    </row>
    <row r="62" spans="1:17" ht="15.75" x14ac:dyDescent="0.25">
      <c r="A62" s="35"/>
    </row>
    <row r="63" spans="1:17" ht="15.75" x14ac:dyDescent="0.25">
      <c r="A63" s="35"/>
    </row>
    <row r="64" spans="1:17" ht="15.75" x14ac:dyDescent="0.25">
      <c r="A64" s="35"/>
    </row>
    <row r="65" spans="1:17" ht="15.75" x14ac:dyDescent="0.25">
      <c r="A65" s="35"/>
    </row>
    <row r="66" spans="1:17" ht="15.75" x14ac:dyDescent="0.25">
      <c r="A66" s="35"/>
    </row>
    <row r="67" spans="1:17" ht="15.75" x14ac:dyDescent="0.25">
      <c r="A67" s="35"/>
    </row>
    <row r="68" spans="1:17" ht="15.75" x14ac:dyDescent="0.25">
      <c r="A68" s="35"/>
    </row>
    <row r="69" spans="1:17" ht="15.75" x14ac:dyDescent="0.25">
      <c r="A69" s="1"/>
    </row>
    <row r="70" spans="1:17" ht="15.75" x14ac:dyDescent="0.25">
      <c r="A70" s="1"/>
    </row>
    <row r="71" spans="1:17" ht="15.75" x14ac:dyDescent="0.25">
      <c r="A71" s="12" t="s">
        <v>294</v>
      </c>
      <c r="B71" s="10"/>
      <c r="C71" s="10"/>
      <c r="D71" s="10"/>
      <c r="E71" s="10"/>
      <c r="F71" s="10"/>
      <c r="G71" s="10"/>
      <c r="H71" s="10"/>
      <c r="I71" s="10"/>
      <c r="J71" s="10"/>
      <c r="K71" s="10"/>
      <c r="L71" s="10"/>
      <c r="M71" s="10"/>
      <c r="N71" s="10"/>
      <c r="O71" s="10"/>
      <c r="P71" s="10"/>
      <c r="Q71" s="10"/>
    </row>
    <row r="72" spans="1:17" ht="15.75" x14ac:dyDescent="0.25">
      <c r="A72" s="12"/>
      <c r="B72" s="10"/>
      <c r="C72" s="10"/>
      <c r="D72" s="10"/>
      <c r="E72" s="10"/>
      <c r="F72" s="10"/>
      <c r="G72" s="10"/>
      <c r="H72" s="10"/>
      <c r="I72" s="10"/>
      <c r="J72" s="10"/>
      <c r="K72" s="10"/>
      <c r="L72" s="10"/>
      <c r="M72" s="10"/>
      <c r="N72" s="10"/>
      <c r="O72" s="10"/>
      <c r="P72" s="10"/>
      <c r="Q72" s="10"/>
    </row>
    <row r="73" spans="1:17" ht="15.75" x14ac:dyDescent="0.25">
      <c r="A73" s="52" t="s">
        <v>296</v>
      </c>
      <c r="B73" s="10"/>
      <c r="C73" s="10"/>
      <c r="D73" s="10"/>
      <c r="E73" s="10"/>
      <c r="F73" s="10"/>
      <c r="G73" s="10"/>
      <c r="H73" s="10"/>
      <c r="I73" s="10"/>
      <c r="J73" s="10"/>
      <c r="K73" s="10"/>
      <c r="L73" s="10"/>
      <c r="M73" s="10"/>
      <c r="N73" s="10"/>
      <c r="O73" s="10"/>
      <c r="P73" s="10"/>
      <c r="Q73" s="10"/>
    </row>
    <row r="74" spans="1:17" ht="15.75" x14ac:dyDescent="0.25">
      <c r="A74" s="115" t="s">
        <v>204</v>
      </c>
      <c r="B74" s="10"/>
      <c r="C74" s="10"/>
      <c r="D74" s="10"/>
      <c r="E74" s="10"/>
      <c r="F74" s="10"/>
      <c r="G74" s="10"/>
      <c r="H74" s="10"/>
      <c r="I74" s="10"/>
      <c r="J74" s="10"/>
      <c r="K74" s="10"/>
      <c r="L74" s="10"/>
      <c r="M74" s="10"/>
      <c r="N74" s="10"/>
      <c r="O74" s="10"/>
      <c r="P74" s="10"/>
      <c r="Q74" s="10"/>
    </row>
    <row r="75" spans="1:17" ht="15.75" x14ac:dyDescent="0.25">
      <c r="A75" s="1"/>
    </row>
  </sheetData>
  <mergeCells count="1">
    <mergeCell ref="A11:A1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84C5-C89D-485F-9F0A-54DFB29EF2C7}">
  <dimension ref="A1:AV65"/>
  <sheetViews>
    <sheetView zoomScaleNormal="100" workbookViewId="0"/>
  </sheetViews>
  <sheetFormatPr defaultColWidth="8.85546875" defaultRowHeight="15" x14ac:dyDescent="0.25"/>
  <cols>
    <col min="3" max="3" width="9.42578125" bestFit="1" customWidth="1"/>
  </cols>
  <sheetData>
    <row r="1" spans="1:3" ht="15.75" x14ac:dyDescent="0.25">
      <c r="A1" s="116" t="s">
        <v>300</v>
      </c>
    </row>
    <row r="3" spans="1:3" x14ac:dyDescent="0.25">
      <c r="A3" t="s">
        <v>301</v>
      </c>
      <c r="C3" s="18">
        <v>44926</v>
      </c>
    </row>
    <row r="5" spans="1:3" x14ac:dyDescent="0.25">
      <c r="A5" t="s">
        <v>302</v>
      </c>
      <c r="C5" s="117">
        <v>2.5000000000000001E-2</v>
      </c>
    </row>
    <row r="7" spans="1:3" x14ac:dyDescent="0.25">
      <c r="A7" t="s">
        <v>303</v>
      </c>
      <c r="C7" t="s">
        <v>304</v>
      </c>
    </row>
    <row r="9" spans="1:3" x14ac:dyDescent="0.25">
      <c r="A9" t="s">
        <v>305</v>
      </c>
      <c r="C9" t="s">
        <v>304</v>
      </c>
    </row>
    <row r="11" spans="1:3" x14ac:dyDescent="0.25">
      <c r="A11" t="s">
        <v>306</v>
      </c>
      <c r="C11" t="s">
        <v>307</v>
      </c>
    </row>
    <row r="14" spans="1:3" x14ac:dyDescent="0.25">
      <c r="A14" s="118" t="s">
        <v>308</v>
      </c>
    </row>
    <row r="16" spans="1:3" x14ac:dyDescent="0.25">
      <c r="A16" t="s">
        <v>309</v>
      </c>
    </row>
    <row r="17" spans="1:48" ht="15.75" thickBot="1" x14ac:dyDescent="0.3"/>
    <row r="18" spans="1:48" x14ac:dyDescent="0.25">
      <c r="C18" s="119" t="s">
        <v>310</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3"/>
    </row>
    <row r="19" spans="1:48" ht="15.75" thickBot="1" x14ac:dyDescent="0.3">
      <c r="C19" s="120">
        <v>0</v>
      </c>
      <c r="D19" s="4">
        <v>1</v>
      </c>
      <c r="E19" s="4">
        <v>2</v>
      </c>
      <c r="F19" s="4">
        <v>3</v>
      </c>
      <c r="G19" s="4">
        <v>4</v>
      </c>
      <c r="H19" s="4">
        <v>5</v>
      </c>
      <c r="I19" s="4">
        <v>6</v>
      </c>
      <c r="J19" s="4">
        <v>7</v>
      </c>
      <c r="K19" s="4">
        <v>8</v>
      </c>
      <c r="L19" s="4">
        <v>9</v>
      </c>
      <c r="M19" s="4">
        <v>10</v>
      </c>
      <c r="N19" s="4">
        <v>11</v>
      </c>
      <c r="O19" s="4">
        <v>12</v>
      </c>
      <c r="P19" s="4">
        <v>13</v>
      </c>
      <c r="Q19" s="4">
        <v>14</v>
      </c>
      <c r="R19" s="4">
        <v>15</v>
      </c>
      <c r="S19" s="4">
        <v>16</v>
      </c>
      <c r="T19" s="4">
        <v>17</v>
      </c>
      <c r="U19" s="4">
        <v>18</v>
      </c>
      <c r="V19" s="4">
        <v>19</v>
      </c>
      <c r="W19" s="4">
        <v>20</v>
      </c>
      <c r="X19" s="4">
        <v>21</v>
      </c>
      <c r="Y19" s="4">
        <v>22</v>
      </c>
      <c r="Z19" s="4">
        <v>23</v>
      </c>
      <c r="AA19" s="4">
        <v>24</v>
      </c>
      <c r="AB19" s="4">
        <v>25</v>
      </c>
      <c r="AC19" s="4">
        <v>26</v>
      </c>
      <c r="AD19" s="4">
        <v>27</v>
      </c>
      <c r="AE19" s="4">
        <v>28</v>
      </c>
      <c r="AF19" s="4">
        <v>29</v>
      </c>
      <c r="AG19" s="4">
        <v>30</v>
      </c>
      <c r="AH19" s="4">
        <v>31</v>
      </c>
      <c r="AI19" s="4">
        <v>32</v>
      </c>
      <c r="AJ19" s="4">
        <v>33</v>
      </c>
      <c r="AK19" s="4">
        <v>34</v>
      </c>
      <c r="AL19" s="4">
        <v>35</v>
      </c>
      <c r="AM19" s="4">
        <v>36</v>
      </c>
      <c r="AN19" s="4">
        <v>37</v>
      </c>
      <c r="AO19" s="4">
        <v>38</v>
      </c>
      <c r="AP19" s="4">
        <v>39</v>
      </c>
      <c r="AQ19" s="4">
        <v>40</v>
      </c>
      <c r="AR19" s="4">
        <v>41</v>
      </c>
      <c r="AS19" s="4">
        <v>42</v>
      </c>
      <c r="AT19" s="4">
        <v>43</v>
      </c>
      <c r="AU19" s="4">
        <v>44</v>
      </c>
      <c r="AV19" s="5">
        <v>45</v>
      </c>
    </row>
    <row r="20" spans="1:48" x14ac:dyDescent="0.25">
      <c r="A20" s="119" t="s">
        <v>311</v>
      </c>
      <c r="B20" s="3">
        <v>20</v>
      </c>
      <c r="C20" s="121">
        <v>0.30499999999999999</v>
      </c>
      <c r="D20" s="122">
        <v>0.29899999999999999</v>
      </c>
      <c r="E20" s="122">
        <v>0.23300000000000001</v>
      </c>
      <c r="F20" s="122">
        <v>0.16700000000000001</v>
      </c>
      <c r="G20" s="122">
        <v>0.10100000000000001</v>
      </c>
      <c r="H20" s="122">
        <v>3.5000000000000003E-2</v>
      </c>
      <c r="I20" s="122">
        <v>2.8000000000000001E-2</v>
      </c>
      <c r="J20" s="122">
        <v>2.1000000000000001E-2</v>
      </c>
      <c r="K20" s="122">
        <v>1.4E-2</v>
      </c>
      <c r="L20" s="122">
        <v>7.0000000000000001E-3</v>
      </c>
      <c r="M20" s="122">
        <v>1E-4</v>
      </c>
      <c r="N20" s="122">
        <v>1E-4</v>
      </c>
      <c r="O20" s="122">
        <v>1E-4</v>
      </c>
      <c r="P20" s="122">
        <v>1E-4</v>
      </c>
      <c r="Q20" s="122">
        <v>1E-4</v>
      </c>
      <c r="R20" s="122">
        <v>1E-4</v>
      </c>
      <c r="S20" s="122">
        <v>1E-4</v>
      </c>
      <c r="T20" s="122">
        <v>1E-4</v>
      </c>
      <c r="U20" s="122">
        <v>1E-4</v>
      </c>
      <c r="V20" s="122">
        <v>1E-4</v>
      </c>
      <c r="W20" s="122">
        <v>1E-4</v>
      </c>
      <c r="X20" s="122">
        <v>1E-4</v>
      </c>
      <c r="Y20" s="122">
        <v>1E-4</v>
      </c>
      <c r="Z20" s="122">
        <v>1E-4</v>
      </c>
      <c r="AA20" s="122">
        <v>1E-4</v>
      </c>
      <c r="AB20" s="122">
        <v>1E-4</v>
      </c>
      <c r="AC20" s="122">
        <v>1E-4</v>
      </c>
      <c r="AD20" s="122">
        <v>1E-4</v>
      </c>
      <c r="AE20" s="122">
        <v>1E-4</v>
      </c>
      <c r="AF20" s="122">
        <v>1E-4</v>
      </c>
      <c r="AG20" s="122">
        <v>1E-4</v>
      </c>
      <c r="AH20" s="122">
        <v>1E-4</v>
      </c>
      <c r="AI20" s="122">
        <v>1E-4</v>
      </c>
      <c r="AJ20" s="122">
        <v>1E-4</v>
      </c>
      <c r="AK20" s="122">
        <v>1E-4</v>
      </c>
      <c r="AL20" s="122">
        <v>1E-4</v>
      </c>
      <c r="AM20" s="122">
        <v>1E-4</v>
      </c>
      <c r="AN20" s="122">
        <v>1E-4</v>
      </c>
      <c r="AO20" s="122">
        <v>1E-4</v>
      </c>
      <c r="AP20" s="122">
        <v>1E-4</v>
      </c>
      <c r="AQ20" s="122">
        <v>1E-4</v>
      </c>
      <c r="AR20" s="122">
        <v>1E-4</v>
      </c>
      <c r="AS20" s="122">
        <v>1E-4</v>
      </c>
      <c r="AT20" s="122">
        <v>1E-4</v>
      </c>
      <c r="AU20" s="122">
        <v>1E-4</v>
      </c>
      <c r="AV20" s="123">
        <v>1E-4</v>
      </c>
    </row>
    <row r="21" spans="1:48" x14ac:dyDescent="0.25">
      <c r="A21" s="124"/>
      <c r="B21" s="125">
        <v>21</v>
      </c>
      <c r="C21" s="126">
        <v>0.26879999999999998</v>
      </c>
      <c r="D21" s="127">
        <v>0.26079999999999998</v>
      </c>
      <c r="E21" s="127">
        <v>0.20399999999999999</v>
      </c>
      <c r="F21" s="127">
        <v>0.1472</v>
      </c>
      <c r="G21" s="127">
        <v>9.0399999999999994E-2</v>
      </c>
      <c r="H21" s="127">
        <v>3.3599999999999998E-2</v>
      </c>
      <c r="I21" s="127">
        <v>2.7699999999999999E-2</v>
      </c>
      <c r="J21" s="127">
        <v>2.18E-2</v>
      </c>
      <c r="K21" s="127">
        <v>1.5800000000000002E-2</v>
      </c>
      <c r="L21" s="127">
        <v>9.9000000000000008E-3</v>
      </c>
      <c r="M21" s="127">
        <v>4.0000000000000001E-3</v>
      </c>
      <c r="N21" s="127">
        <v>3.5999999999999999E-3</v>
      </c>
      <c r="O21" s="127">
        <v>3.2000000000000002E-3</v>
      </c>
      <c r="P21" s="127">
        <v>2.8E-3</v>
      </c>
      <c r="Q21" s="127">
        <v>2.3999999999999998E-3</v>
      </c>
      <c r="R21" s="127">
        <v>2E-3</v>
      </c>
      <c r="S21" s="127">
        <v>1.6000000000000001E-3</v>
      </c>
      <c r="T21" s="127">
        <v>1.1999999999999999E-3</v>
      </c>
      <c r="U21" s="127">
        <v>8.0000000000000004E-4</v>
      </c>
      <c r="V21" s="127">
        <v>4.0000000000000002E-4</v>
      </c>
      <c r="W21" s="127">
        <v>1E-4</v>
      </c>
      <c r="X21" s="127">
        <v>1E-4</v>
      </c>
      <c r="Y21" s="127">
        <v>1E-4</v>
      </c>
      <c r="Z21" s="127">
        <v>1E-4</v>
      </c>
      <c r="AA21" s="127">
        <v>1E-4</v>
      </c>
      <c r="AB21" s="127">
        <v>1E-4</v>
      </c>
      <c r="AC21" s="127">
        <v>1E-4</v>
      </c>
      <c r="AD21" s="127">
        <v>1E-4</v>
      </c>
      <c r="AE21" s="127">
        <v>1E-4</v>
      </c>
      <c r="AF21" s="127">
        <v>1E-4</v>
      </c>
      <c r="AG21" s="127">
        <v>1E-4</v>
      </c>
      <c r="AH21" s="127">
        <v>1E-4</v>
      </c>
      <c r="AI21" s="127">
        <v>1E-4</v>
      </c>
      <c r="AJ21" s="127">
        <v>1E-4</v>
      </c>
      <c r="AK21" s="127">
        <v>1E-4</v>
      </c>
      <c r="AL21" s="127">
        <v>1E-4</v>
      </c>
      <c r="AM21" s="127">
        <v>1E-4</v>
      </c>
      <c r="AN21" s="127">
        <v>1E-4</v>
      </c>
      <c r="AO21" s="127">
        <v>1E-4</v>
      </c>
      <c r="AP21" s="127">
        <v>1E-4</v>
      </c>
      <c r="AQ21" s="127">
        <v>1E-4</v>
      </c>
      <c r="AR21" s="127">
        <v>1E-4</v>
      </c>
      <c r="AS21" s="127">
        <v>1E-4</v>
      </c>
      <c r="AT21" s="127">
        <v>1E-4</v>
      </c>
      <c r="AU21" s="127">
        <v>1E-4</v>
      </c>
      <c r="AV21" s="128">
        <v>1E-4</v>
      </c>
    </row>
    <row r="22" spans="1:48" x14ac:dyDescent="0.25">
      <c r="A22" s="124"/>
      <c r="B22" s="125">
        <v>22</v>
      </c>
      <c r="C22" s="126">
        <v>0.2326</v>
      </c>
      <c r="D22" s="127">
        <v>0.22259999999999999</v>
      </c>
      <c r="E22" s="127">
        <v>0.17499999999999999</v>
      </c>
      <c r="F22" s="127">
        <v>0.12740000000000001</v>
      </c>
      <c r="G22" s="127">
        <v>7.9799999999999996E-2</v>
      </c>
      <c r="H22" s="127">
        <v>3.2199999999999999E-2</v>
      </c>
      <c r="I22" s="127">
        <v>2.7400000000000001E-2</v>
      </c>
      <c r="J22" s="127">
        <v>2.2499999999999999E-2</v>
      </c>
      <c r="K22" s="127">
        <v>1.77E-2</v>
      </c>
      <c r="L22" s="127">
        <v>1.2800000000000001E-2</v>
      </c>
      <c r="M22" s="127">
        <v>8.0000000000000002E-3</v>
      </c>
      <c r="N22" s="127">
        <v>7.1999999999999998E-3</v>
      </c>
      <c r="O22" s="127">
        <v>6.4000000000000003E-3</v>
      </c>
      <c r="P22" s="127">
        <v>5.5999999999999999E-3</v>
      </c>
      <c r="Q22" s="127">
        <v>4.7999999999999996E-3</v>
      </c>
      <c r="R22" s="127">
        <v>4.0000000000000001E-3</v>
      </c>
      <c r="S22" s="127">
        <v>3.2000000000000002E-3</v>
      </c>
      <c r="T22" s="127">
        <v>2.3999999999999998E-3</v>
      </c>
      <c r="U22" s="127">
        <v>1.6000000000000001E-3</v>
      </c>
      <c r="V22" s="127">
        <v>8.0000000000000004E-4</v>
      </c>
      <c r="W22" s="127">
        <v>1E-4</v>
      </c>
      <c r="X22" s="127">
        <v>1E-4</v>
      </c>
      <c r="Y22" s="127">
        <v>1E-4</v>
      </c>
      <c r="Z22" s="127">
        <v>1E-4</v>
      </c>
      <c r="AA22" s="127">
        <v>1E-4</v>
      </c>
      <c r="AB22" s="127">
        <v>1E-4</v>
      </c>
      <c r="AC22" s="127">
        <v>1E-4</v>
      </c>
      <c r="AD22" s="127">
        <v>1E-4</v>
      </c>
      <c r="AE22" s="127">
        <v>1E-4</v>
      </c>
      <c r="AF22" s="127">
        <v>1E-4</v>
      </c>
      <c r="AG22" s="127">
        <v>1E-4</v>
      </c>
      <c r="AH22" s="127">
        <v>1E-4</v>
      </c>
      <c r="AI22" s="127">
        <v>1E-4</v>
      </c>
      <c r="AJ22" s="127">
        <v>1E-4</v>
      </c>
      <c r="AK22" s="127">
        <v>1E-4</v>
      </c>
      <c r="AL22" s="127">
        <v>1E-4</v>
      </c>
      <c r="AM22" s="127">
        <v>1E-4</v>
      </c>
      <c r="AN22" s="127">
        <v>1E-4</v>
      </c>
      <c r="AO22" s="127">
        <v>1E-4</v>
      </c>
      <c r="AP22" s="127">
        <v>1E-4</v>
      </c>
      <c r="AQ22" s="127">
        <v>1E-4</v>
      </c>
      <c r="AR22" s="127">
        <v>1E-4</v>
      </c>
      <c r="AS22" s="127">
        <v>1E-4</v>
      </c>
      <c r="AT22" s="127">
        <v>1E-4</v>
      </c>
      <c r="AU22" s="127">
        <v>1E-4</v>
      </c>
      <c r="AV22" s="128">
        <v>1E-4</v>
      </c>
    </row>
    <row r="23" spans="1:48" x14ac:dyDescent="0.25">
      <c r="A23" s="124"/>
      <c r="B23" s="125">
        <v>23</v>
      </c>
      <c r="C23" s="126">
        <v>0.19639999999999999</v>
      </c>
      <c r="D23" s="127">
        <v>0.18440000000000001</v>
      </c>
      <c r="E23" s="127">
        <v>0.14599999999999999</v>
      </c>
      <c r="F23" s="127">
        <v>0.1076</v>
      </c>
      <c r="G23" s="127">
        <v>6.9199999999999998E-2</v>
      </c>
      <c r="H23" s="127">
        <v>3.0800000000000001E-2</v>
      </c>
      <c r="I23" s="127">
        <v>2.7E-2</v>
      </c>
      <c r="J23" s="127">
        <v>2.3300000000000001E-2</v>
      </c>
      <c r="K23" s="127">
        <v>1.95E-2</v>
      </c>
      <c r="L23" s="127">
        <v>1.5800000000000002E-2</v>
      </c>
      <c r="M23" s="127">
        <v>1.2E-2</v>
      </c>
      <c r="N23" s="127">
        <v>1.0800000000000001E-2</v>
      </c>
      <c r="O23" s="127">
        <v>9.5999999999999992E-3</v>
      </c>
      <c r="P23" s="127">
        <v>8.3999999999999995E-3</v>
      </c>
      <c r="Q23" s="127">
        <v>7.1999999999999998E-3</v>
      </c>
      <c r="R23" s="127">
        <v>6.0000000000000001E-3</v>
      </c>
      <c r="S23" s="127">
        <v>4.7999999999999996E-3</v>
      </c>
      <c r="T23" s="127">
        <v>3.5999999999999999E-3</v>
      </c>
      <c r="U23" s="127">
        <v>2.3999999999999998E-3</v>
      </c>
      <c r="V23" s="127">
        <v>1.1999999999999999E-3</v>
      </c>
      <c r="W23" s="127">
        <v>1E-4</v>
      </c>
      <c r="X23" s="127">
        <v>1E-4</v>
      </c>
      <c r="Y23" s="127">
        <v>1E-4</v>
      </c>
      <c r="Z23" s="127">
        <v>1E-4</v>
      </c>
      <c r="AA23" s="127">
        <v>1E-4</v>
      </c>
      <c r="AB23" s="127">
        <v>1E-4</v>
      </c>
      <c r="AC23" s="127">
        <v>1E-4</v>
      </c>
      <c r="AD23" s="127">
        <v>1E-4</v>
      </c>
      <c r="AE23" s="127">
        <v>1E-4</v>
      </c>
      <c r="AF23" s="127">
        <v>1E-4</v>
      </c>
      <c r="AG23" s="127">
        <v>1E-4</v>
      </c>
      <c r="AH23" s="127">
        <v>1E-4</v>
      </c>
      <c r="AI23" s="127">
        <v>1E-4</v>
      </c>
      <c r="AJ23" s="127">
        <v>1E-4</v>
      </c>
      <c r="AK23" s="127">
        <v>1E-4</v>
      </c>
      <c r="AL23" s="127">
        <v>1E-4</v>
      </c>
      <c r="AM23" s="127">
        <v>1E-4</v>
      </c>
      <c r="AN23" s="127">
        <v>1E-4</v>
      </c>
      <c r="AO23" s="127">
        <v>1E-4</v>
      </c>
      <c r="AP23" s="127">
        <v>1E-4</v>
      </c>
      <c r="AQ23" s="127">
        <v>1E-4</v>
      </c>
      <c r="AR23" s="127">
        <v>1E-4</v>
      </c>
      <c r="AS23" s="127">
        <v>1E-4</v>
      </c>
      <c r="AT23" s="127">
        <v>1E-4</v>
      </c>
      <c r="AU23" s="127">
        <v>1E-4</v>
      </c>
      <c r="AV23" s="128">
        <v>1E-4</v>
      </c>
    </row>
    <row r="24" spans="1:48" x14ac:dyDescent="0.25">
      <c r="A24" s="124"/>
      <c r="B24" s="125">
        <v>24</v>
      </c>
      <c r="C24" s="126">
        <v>0.16020000000000001</v>
      </c>
      <c r="D24" s="127">
        <v>0.1462</v>
      </c>
      <c r="E24" s="127">
        <v>0.11700000000000001</v>
      </c>
      <c r="F24" s="127">
        <v>8.7800000000000003E-2</v>
      </c>
      <c r="G24" s="127">
        <v>5.8599999999999999E-2</v>
      </c>
      <c r="H24" s="127">
        <v>2.9399999999999999E-2</v>
      </c>
      <c r="I24" s="127">
        <v>2.6700000000000002E-2</v>
      </c>
      <c r="J24" s="127">
        <v>2.4E-2</v>
      </c>
      <c r="K24" s="127">
        <v>2.1399999999999999E-2</v>
      </c>
      <c r="L24" s="127">
        <v>1.8700000000000001E-2</v>
      </c>
      <c r="M24" s="127">
        <v>1.6E-2</v>
      </c>
      <c r="N24" s="127">
        <v>1.44E-2</v>
      </c>
      <c r="O24" s="127">
        <v>1.2800000000000001E-2</v>
      </c>
      <c r="P24" s="127">
        <v>1.12E-2</v>
      </c>
      <c r="Q24" s="127">
        <v>9.5999999999999992E-3</v>
      </c>
      <c r="R24" s="127">
        <v>8.0000000000000002E-3</v>
      </c>
      <c r="S24" s="127">
        <v>6.4000000000000003E-3</v>
      </c>
      <c r="T24" s="127">
        <v>4.7999999999999996E-3</v>
      </c>
      <c r="U24" s="127">
        <v>3.2000000000000002E-3</v>
      </c>
      <c r="V24" s="127">
        <v>1.6000000000000001E-3</v>
      </c>
      <c r="W24" s="127">
        <v>1E-4</v>
      </c>
      <c r="X24" s="127">
        <v>1E-4</v>
      </c>
      <c r="Y24" s="127">
        <v>1E-4</v>
      </c>
      <c r="Z24" s="127">
        <v>1E-4</v>
      </c>
      <c r="AA24" s="127">
        <v>1E-4</v>
      </c>
      <c r="AB24" s="127">
        <v>1E-4</v>
      </c>
      <c r="AC24" s="127">
        <v>1E-4</v>
      </c>
      <c r="AD24" s="127">
        <v>1E-4</v>
      </c>
      <c r="AE24" s="127">
        <v>1E-4</v>
      </c>
      <c r="AF24" s="127">
        <v>1E-4</v>
      </c>
      <c r="AG24" s="127">
        <v>1E-4</v>
      </c>
      <c r="AH24" s="127">
        <v>1E-4</v>
      </c>
      <c r="AI24" s="127">
        <v>1E-4</v>
      </c>
      <c r="AJ24" s="127">
        <v>1E-4</v>
      </c>
      <c r="AK24" s="127">
        <v>1E-4</v>
      </c>
      <c r="AL24" s="127">
        <v>1E-4</v>
      </c>
      <c r="AM24" s="127">
        <v>1E-4</v>
      </c>
      <c r="AN24" s="127">
        <v>1E-4</v>
      </c>
      <c r="AO24" s="127">
        <v>1E-4</v>
      </c>
      <c r="AP24" s="127">
        <v>1E-4</v>
      </c>
      <c r="AQ24" s="127">
        <v>1E-4</v>
      </c>
      <c r="AR24" s="127">
        <v>1E-4</v>
      </c>
      <c r="AS24" s="127">
        <v>1E-4</v>
      </c>
      <c r="AT24" s="127">
        <v>1E-4</v>
      </c>
      <c r="AU24" s="127">
        <v>1E-4</v>
      </c>
      <c r="AV24" s="128">
        <v>1E-4</v>
      </c>
    </row>
    <row r="25" spans="1:48" x14ac:dyDescent="0.25">
      <c r="A25" s="124"/>
      <c r="B25" s="125">
        <v>25</v>
      </c>
      <c r="C25" s="126">
        <v>0.124</v>
      </c>
      <c r="D25" s="127">
        <v>0.108</v>
      </c>
      <c r="E25" s="127">
        <v>8.7999999999999995E-2</v>
      </c>
      <c r="F25" s="127">
        <v>6.8000000000000005E-2</v>
      </c>
      <c r="G25" s="127">
        <v>4.8000000000000001E-2</v>
      </c>
      <c r="H25" s="127">
        <v>2.8000000000000001E-2</v>
      </c>
      <c r="I25" s="127">
        <v>2.64E-2</v>
      </c>
      <c r="J25" s="127">
        <v>2.4799999999999999E-2</v>
      </c>
      <c r="K25" s="127">
        <v>2.3199999999999998E-2</v>
      </c>
      <c r="L25" s="127">
        <v>2.1600000000000001E-2</v>
      </c>
      <c r="M25" s="127">
        <v>0.02</v>
      </c>
      <c r="N25" s="127">
        <v>1.7999999999999999E-2</v>
      </c>
      <c r="O25" s="127">
        <v>1.6E-2</v>
      </c>
      <c r="P25" s="127">
        <v>1.4E-2</v>
      </c>
      <c r="Q25" s="127">
        <v>1.2E-2</v>
      </c>
      <c r="R25" s="127">
        <v>0.01</v>
      </c>
      <c r="S25" s="127">
        <v>8.0000000000000002E-3</v>
      </c>
      <c r="T25" s="127">
        <v>6.0000000000000001E-3</v>
      </c>
      <c r="U25" s="127">
        <v>4.0000000000000001E-3</v>
      </c>
      <c r="V25" s="127">
        <v>2E-3</v>
      </c>
      <c r="W25" s="127">
        <v>1E-4</v>
      </c>
      <c r="X25" s="127">
        <v>1E-4</v>
      </c>
      <c r="Y25" s="127">
        <v>1E-4</v>
      </c>
      <c r="Z25" s="127">
        <v>1E-4</v>
      </c>
      <c r="AA25" s="127">
        <v>1E-4</v>
      </c>
      <c r="AB25" s="127">
        <v>1E-4</v>
      </c>
      <c r="AC25" s="127">
        <v>1E-4</v>
      </c>
      <c r="AD25" s="127">
        <v>1E-4</v>
      </c>
      <c r="AE25" s="127">
        <v>1E-4</v>
      </c>
      <c r="AF25" s="127">
        <v>1E-4</v>
      </c>
      <c r="AG25" s="127">
        <v>1E-4</v>
      </c>
      <c r="AH25" s="127">
        <v>1E-4</v>
      </c>
      <c r="AI25" s="127">
        <v>1E-4</v>
      </c>
      <c r="AJ25" s="127">
        <v>1E-4</v>
      </c>
      <c r="AK25" s="127">
        <v>1E-4</v>
      </c>
      <c r="AL25" s="127">
        <v>1E-4</v>
      </c>
      <c r="AM25" s="127">
        <v>1E-4</v>
      </c>
      <c r="AN25" s="127">
        <v>1E-4</v>
      </c>
      <c r="AO25" s="127">
        <v>1E-4</v>
      </c>
      <c r="AP25" s="127">
        <v>1E-4</v>
      </c>
      <c r="AQ25" s="127">
        <v>1E-4</v>
      </c>
      <c r="AR25" s="127">
        <v>1E-4</v>
      </c>
      <c r="AS25" s="127">
        <v>1E-4</v>
      </c>
      <c r="AT25" s="127">
        <v>1E-4</v>
      </c>
      <c r="AU25" s="127">
        <v>1E-4</v>
      </c>
      <c r="AV25" s="128">
        <v>1E-4</v>
      </c>
    </row>
    <row r="26" spans="1:48" x14ac:dyDescent="0.25">
      <c r="A26" s="124"/>
      <c r="B26" s="125">
        <v>26</v>
      </c>
      <c r="C26" s="126">
        <v>0.11899999999999999</v>
      </c>
      <c r="D26" s="127">
        <v>0.1028</v>
      </c>
      <c r="E26" s="127">
        <v>8.4099999999999994E-2</v>
      </c>
      <c r="F26" s="127">
        <v>6.5299999999999997E-2</v>
      </c>
      <c r="G26" s="127">
        <v>4.6600000000000003E-2</v>
      </c>
      <c r="H26" s="127">
        <v>2.7799999999999998E-2</v>
      </c>
      <c r="I26" s="127">
        <v>2.5899999999999999E-2</v>
      </c>
      <c r="J26" s="127">
        <v>2.4E-2</v>
      </c>
      <c r="K26" s="127">
        <v>2.2200000000000001E-2</v>
      </c>
      <c r="L26" s="127">
        <v>2.0299999999999999E-2</v>
      </c>
      <c r="M26" s="127">
        <v>1.84E-2</v>
      </c>
      <c r="N26" s="127">
        <v>1.66E-2</v>
      </c>
      <c r="O26" s="127">
        <v>1.47E-2</v>
      </c>
      <c r="P26" s="127">
        <v>1.29E-2</v>
      </c>
      <c r="Q26" s="127">
        <v>1.0999999999999999E-2</v>
      </c>
      <c r="R26" s="127">
        <v>9.1999999999999998E-3</v>
      </c>
      <c r="S26" s="127">
        <v>7.4000000000000003E-3</v>
      </c>
      <c r="T26" s="127">
        <v>5.4999999999999997E-3</v>
      </c>
      <c r="U26" s="127">
        <v>3.7000000000000002E-3</v>
      </c>
      <c r="V26" s="127">
        <v>1.8E-3</v>
      </c>
      <c r="W26" s="127">
        <v>1E-4</v>
      </c>
      <c r="X26" s="127">
        <v>1E-4</v>
      </c>
      <c r="Y26" s="127">
        <v>1E-4</v>
      </c>
      <c r="Z26" s="127">
        <v>1E-4</v>
      </c>
      <c r="AA26" s="127">
        <v>1E-4</v>
      </c>
      <c r="AB26" s="127">
        <v>1E-4</v>
      </c>
      <c r="AC26" s="127">
        <v>1E-4</v>
      </c>
      <c r="AD26" s="127">
        <v>1E-4</v>
      </c>
      <c r="AE26" s="127">
        <v>1E-4</v>
      </c>
      <c r="AF26" s="127">
        <v>1E-4</v>
      </c>
      <c r="AG26" s="127">
        <v>1E-4</v>
      </c>
      <c r="AH26" s="127">
        <v>1E-4</v>
      </c>
      <c r="AI26" s="127">
        <v>1E-4</v>
      </c>
      <c r="AJ26" s="127">
        <v>1E-4</v>
      </c>
      <c r="AK26" s="127">
        <v>1E-4</v>
      </c>
      <c r="AL26" s="127">
        <v>1E-4</v>
      </c>
      <c r="AM26" s="127">
        <v>1E-4</v>
      </c>
      <c r="AN26" s="127">
        <v>1E-4</v>
      </c>
      <c r="AO26" s="127">
        <v>1E-4</v>
      </c>
      <c r="AP26" s="127">
        <v>1E-4</v>
      </c>
      <c r="AQ26" s="127">
        <v>1E-4</v>
      </c>
      <c r="AR26" s="127">
        <v>1E-4</v>
      </c>
      <c r="AS26" s="127">
        <v>1E-4</v>
      </c>
      <c r="AT26" s="127">
        <v>1E-4</v>
      </c>
      <c r="AU26" s="127">
        <v>1E-4</v>
      </c>
      <c r="AV26" s="128">
        <v>1E-4</v>
      </c>
    </row>
    <row r="27" spans="1:48" x14ac:dyDescent="0.25">
      <c r="A27" s="124"/>
      <c r="B27" s="125">
        <v>27</v>
      </c>
      <c r="C27" s="126">
        <v>0.114</v>
      </c>
      <c r="D27" s="127">
        <v>9.7600000000000006E-2</v>
      </c>
      <c r="E27" s="127">
        <v>8.0100000000000005E-2</v>
      </c>
      <c r="F27" s="127">
        <v>6.2600000000000003E-2</v>
      </c>
      <c r="G27" s="127">
        <v>4.5100000000000001E-2</v>
      </c>
      <c r="H27" s="127">
        <v>2.76E-2</v>
      </c>
      <c r="I27" s="127">
        <v>2.5399999999999999E-2</v>
      </c>
      <c r="J27" s="127">
        <v>2.3300000000000001E-2</v>
      </c>
      <c r="K27" s="127">
        <v>2.1100000000000001E-2</v>
      </c>
      <c r="L27" s="127">
        <v>1.9E-2</v>
      </c>
      <c r="M27" s="127">
        <v>1.6799999999999999E-2</v>
      </c>
      <c r="N27" s="127">
        <v>1.5100000000000001E-2</v>
      </c>
      <c r="O27" s="127">
        <v>1.34E-2</v>
      </c>
      <c r="P27" s="127">
        <v>1.18E-2</v>
      </c>
      <c r="Q27" s="127">
        <v>1.01E-2</v>
      </c>
      <c r="R27" s="127">
        <v>8.3999999999999995E-3</v>
      </c>
      <c r="S27" s="127">
        <v>6.7000000000000002E-3</v>
      </c>
      <c r="T27" s="127">
        <v>5.0000000000000001E-3</v>
      </c>
      <c r="U27" s="127">
        <v>3.3999999999999998E-3</v>
      </c>
      <c r="V27" s="127">
        <v>1.6999999999999999E-3</v>
      </c>
      <c r="W27" s="127">
        <v>1E-4</v>
      </c>
      <c r="X27" s="127">
        <v>1E-4</v>
      </c>
      <c r="Y27" s="127">
        <v>1E-4</v>
      </c>
      <c r="Z27" s="127">
        <v>1E-4</v>
      </c>
      <c r="AA27" s="127">
        <v>1E-4</v>
      </c>
      <c r="AB27" s="127">
        <v>1E-4</v>
      </c>
      <c r="AC27" s="127">
        <v>1E-4</v>
      </c>
      <c r="AD27" s="127">
        <v>1E-4</v>
      </c>
      <c r="AE27" s="127">
        <v>1E-4</v>
      </c>
      <c r="AF27" s="127">
        <v>1E-4</v>
      </c>
      <c r="AG27" s="127">
        <v>1E-4</v>
      </c>
      <c r="AH27" s="127">
        <v>1E-4</v>
      </c>
      <c r="AI27" s="127">
        <v>1E-4</v>
      </c>
      <c r="AJ27" s="127">
        <v>1E-4</v>
      </c>
      <c r="AK27" s="127">
        <v>1E-4</v>
      </c>
      <c r="AL27" s="127">
        <v>1E-4</v>
      </c>
      <c r="AM27" s="127">
        <v>1E-4</v>
      </c>
      <c r="AN27" s="127">
        <v>1E-4</v>
      </c>
      <c r="AO27" s="127">
        <v>1E-4</v>
      </c>
      <c r="AP27" s="127">
        <v>1E-4</v>
      </c>
      <c r="AQ27" s="127">
        <v>1E-4</v>
      </c>
      <c r="AR27" s="127">
        <v>1E-4</v>
      </c>
      <c r="AS27" s="127">
        <v>1E-4</v>
      </c>
      <c r="AT27" s="127">
        <v>1E-4</v>
      </c>
      <c r="AU27" s="127">
        <v>1E-4</v>
      </c>
      <c r="AV27" s="128">
        <v>1E-4</v>
      </c>
    </row>
    <row r="28" spans="1:48" x14ac:dyDescent="0.25">
      <c r="A28" s="124"/>
      <c r="B28" s="125">
        <v>28</v>
      </c>
      <c r="C28" s="126">
        <v>0.109</v>
      </c>
      <c r="D28" s="127">
        <v>9.2399999999999996E-2</v>
      </c>
      <c r="E28" s="127">
        <v>7.6200000000000004E-2</v>
      </c>
      <c r="F28" s="127">
        <v>5.9900000000000002E-2</v>
      </c>
      <c r="G28" s="127">
        <v>4.3700000000000003E-2</v>
      </c>
      <c r="H28" s="127">
        <v>2.7400000000000001E-2</v>
      </c>
      <c r="I28" s="127">
        <v>2.5000000000000001E-2</v>
      </c>
      <c r="J28" s="127">
        <v>2.2499999999999999E-2</v>
      </c>
      <c r="K28" s="127">
        <v>2.01E-2</v>
      </c>
      <c r="L28" s="127">
        <v>1.7600000000000001E-2</v>
      </c>
      <c r="M28" s="127">
        <v>1.52E-2</v>
      </c>
      <c r="N28" s="127">
        <v>1.37E-2</v>
      </c>
      <c r="O28" s="127">
        <v>1.2200000000000001E-2</v>
      </c>
      <c r="P28" s="127">
        <v>1.06E-2</v>
      </c>
      <c r="Q28" s="127">
        <v>9.1000000000000004E-3</v>
      </c>
      <c r="R28" s="127">
        <v>7.6E-3</v>
      </c>
      <c r="S28" s="127">
        <v>6.1000000000000004E-3</v>
      </c>
      <c r="T28" s="127">
        <v>4.5999999999999999E-3</v>
      </c>
      <c r="U28" s="127">
        <v>3.0000000000000001E-3</v>
      </c>
      <c r="V28" s="127">
        <v>1.5E-3</v>
      </c>
      <c r="W28" s="127">
        <v>1E-4</v>
      </c>
      <c r="X28" s="127">
        <v>1E-4</v>
      </c>
      <c r="Y28" s="127">
        <v>1E-4</v>
      </c>
      <c r="Z28" s="127">
        <v>1E-4</v>
      </c>
      <c r="AA28" s="127">
        <v>1E-4</v>
      </c>
      <c r="AB28" s="127">
        <v>1E-4</v>
      </c>
      <c r="AC28" s="127">
        <v>1E-4</v>
      </c>
      <c r="AD28" s="127">
        <v>1E-4</v>
      </c>
      <c r="AE28" s="127">
        <v>1E-4</v>
      </c>
      <c r="AF28" s="127">
        <v>1E-4</v>
      </c>
      <c r="AG28" s="127">
        <v>1E-4</v>
      </c>
      <c r="AH28" s="127">
        <v>1E-4</v>
      </c>
      <c r="AI28" s="127">
        <v>1E-4</v>
      </c>
      <c r="AJ28" s="127">
        <v>1E-4</v>
      </c>
      <c r="AK28" s="127">
        <v>1E-4</v>
      </c>
      <c r="AL28" s="127">
        <v>1E-4</v>
      </c>
      <c r="AM28" s="127">
        <v>1E-4</v>
      </c>
      <c r="AN28" s="127">
        <v>1E-4</v>
      </c>
      <c r="AO28" s="127">
        <v>1E-4</v>
      </c>
      <c r="AP28" s="127">
        <v>1E-4</v>
      </c>
      <c r="AQ28" s="127">
        <v>1E-4</v>
      </c>
      <c r="AR28" s="127">
        <v>1E-4</v>
      </c>
      <c r="AS28" s="127">
        <v>1E-4</v>
      </c>
      <c r="AT28" s="127">
        <v>1E-4</v>
      </c>
      <c r="AU28" s="127">
        <v>1E-4</v>
      </c>
      <c r="AV28" s="128">
        <v>1E-4</v>
      </c>
    </row>
    <row r="29" spans="1:48" x14ac:dyDescent="0.25">
      <c r="A29" s="124"/>
      <c r="B29" s="125">
        <v>29</v>
      </c>
      <c r="C29" s="126">
        <v>0.104</v>
      </c>
      <c r="D29" s="127">
        <v>8.72E-2</v>
      </c>
      <c r="E29" s="127">
        <v>7.22E-2</v>
      </c>
      <c r="F29" s="127">
        <v>5.7200000000000001E-2</v>
      </c>
      <c r="G29" s="127">
        <v>4.2200000000000001E-2</v>
      </c>
      <c r="H29" s="127">
        <v>2.7199999999999998E-2</v>
      </c>
      <c r="I29" s="127">
        <v>2.4500000000000001E-2</v>
      </c>
      <c r="J29" s="127">
        <v>2.18E-2</v>
      </c>
      <c r="K29" s="127">
        <v>1.9E-2</v>
      </c>
      <c r="L29" s="127">
        <v>1.6299999999999999E-2</v>
      </c>
      <c r="M29" s="127">
        <v>1.3599999999999999E-2</v>
      </c>
      <c r="N29" s="127">
        <v>1.2200000000000001E-2</v>
      </c>
      <c r="O29" s="127">
        <v>1.09E-2</v>
      </c>
      <c r="P29" s="127">
        <v>9.4999999999999998E-3</v>
      </c>
      <c r="Q29" s="127">
        <v>8.2000000000000007E-3</v>
      </c>
      <c r="R29" s="127">
        <v>6.7999999999999996E-3</v>
      </c>
      <c r="S29" s="127">
        <v>5.4000000000000003E-3</v>
      </c>
      <c r="T29" s="127">
        <v>4.1000000000000003E-3</v>
      </c>
      <c r="U29" s="127">
        <v>2.7000000000000001E-3</v>
      </c>
      <c r="V29" s="127">
        <v>1.4E-3</v>
      </c>
      <c r="W29" s="127">
        <v>1E-4</v>
      </c>
      <c r="X29" s="127">
        <v>1E-4</v>
      </c>
      <c r="Y29" s="127">
        <v>1E-4</v>
      </c>
      <c r="Z29" s="127">
        <v>1E-4</v>
      </c>
      <c r="AA29" s="127">
        <v>1E-4</v>
      </c>
      <c r="AB29" s="127">
        <v>1E-4</v>
      </c>
      <c r="AC29" s="127">
        <v>1E-4</v>
      </c>
      <c r="AD29" s="127">
        <v>1E-4</v>
      </c>
      <c r="AE29" s="127">
        <v>1E-4</v>
      </c>
      <c r="AF29" s="127">
        <v>1E-4</v>
      </c>
      <c r="AG29" s="127">
        <v>1E-4</v>
      </c>
      <c r="AH29" s="127">
        <v>1E-4</v>
      </c>
      <c r="AI29" s="127">
        <v>1E-4</v>
      </c>
      <c r="AJ29" s="127">
        <v>1E-4</v>
      </c>
      <c r="AK29" s="127">
        <v>1E-4</v>
      </c>
      <c r="AL29" s="127">
        <v>1E-4</v>
      </c>
      <c r="AM29" s="127">
        <v>1E-4</v>
      </c>
      <c r="AN29" s="127">
        <v>1E-4</v>
      </c>
      <c r="AO29" s="127">
        <v>1E-4</v>
      </c>
      <c r="AP29" s="127">
        <v>1E-4</v>
      </c>
      <c r="AQ29" s="127">
        <v>1E-4</v>
      </c>
      <c r="AR29" s="127">
        <v>1E-4</v>
      </c>
      <c r="AS29" s="127">
        <v>1E-4</v>
      </c>
      <c r="AT29" s="127">
        <v>1E-4</v>
      </c>
      <c r="AU29" s="127">
        <v>1E-4</v>
      </c>
      <c r="AV29" s="128">
        <v>1E-4</v>
      </c>
    </row>
    <row r="30" spans="1:48" x14ac:dyDescent="0.25">
      <c r="A30" s="124"/>
      <c r="B30" s="125">
        <v>30</v>
      </c>
      <c r="C30" s="126">
        <v>9.9000000000000005E-2</v>
      </c>
      <c r="D30" s="127">
        <v>8.2000000000000003E-2</v>
      </c>
      <c r="E30" s="127">
        <v>6.83E-2</v>
      </c>
      <c r="F30" s="127">
        <v>5.45E-2</v>
      </c>
      <c r="G30" s="127">
        <v>4.0800000000000003E-2</v>
      </c>
      <c r="H30" s="127">
        <v>2.7E-2</v>
      </c>
      <c r="I30" s="127">
        <v>2.4E-2</v>
      </c>
      <c r="J30" s="127">
        <v>2.1000000000000001E-2</v>
      </c>
      <c r="K30" s="127">
        <v>1.7999999999999999E-2</v>
      </c>
      <c r="L30" s="127">
        <v>1.4999999999999999E-2</v>
      </c>
      <c r="M30" s="127">
        <v>1.2E-2</v>
      </c>
      <c r="N30" s="127">
        <v>1.0800000000000001E-2</v>
      </c>
      <c r="O30" s="127">
        <v>9.5999999999999992E-3</v>
      </c>
      <c r="P30" s="127">
        <v>8.3999999999999995E-3</v>
      </c>
      <c r="Q30" s="127">
        <v>7.1999999999999998E-3</v>
      </c>
      <c r="R30" s="127">
        <v>6.0000000000000001E-3</v>
      </c>
      <c r="S30" s="127">
        <v>4.7999999999999996E-3</v>
      </c>
      <c r="T30" s="127">
        <v>3.5999999999999999E-3</v>
      </c>
      <c r="U30" s="127">
        <v>2.3999999999999998E-3</v>
      </c>
      <c r="V30" s="127">
        <v>1.1999999999999999E-3</v>
      </c>
      <c r="W30" s="127">
        <v>1E-4</v>
      </c>
      <c r="X30" s="127">
        <v>1E-4</v>
      </c>
      <c r="Y30" s="127">
        <v>1E-4</v>
      </c>
      <c r="Z30" s="127">
        <v>1E-4</v>
      </c>
      <c r="AA30" s="127">
        <v>1E-4</v>
      </c>
      <c r="AB30" s="127">
        <v>1E-4</v>
      </c>
      <c r="AC30" s="127">
        <v>1E-4</v>
      </c>
      <c r="AD30" s="127">
        <v>1E-4</v>
      </c>
      <c r="AE30" s="127">
        <v>1E-4</v>
      </c>
      <c r="AF30" s="127">
        <v>1E-4</v>
      </c>
      <c r="AG30" s="127">
        <v>1E-4</v>
      </c>
      <c r="AH30" s="127">
        <v>1E-4</v>
      </c>
      <c r="AI30" s="127">
        <v>1E-4</v>
      </c>
      <c r="AJ30" s="127">
        <v>1E-4</v>
      </c>
      <c r="AK30" s="127">
        <v>1E-4</v>
      </c>
      <c r="AL30" s="127">
        <v>1E-4</v>
      </c>
      <c r="AM30" s="127">
        <v>1E-4</v>
      </c>
      <c r="AN30" s="127">
        <v>1E-4</v>
      </c>
      <c r="AO30" s="127">
        <v>1E-4</v>
      </c>
      <c r="AP30" s="127">
        <v>1E-4</v>
      </c>
      <c r="AQ30" s="127">
        <v>1E-4</v>
      </c>
      <c r="AR30" s="127">
        <v>1E-4</v>
      </c>
      <c r="AS30" s="127">
        <v>1E-4</v>
      </c>
      <c r="AT30" s="127">
        <v>1E-4</v>
      </c>
      <c r="AU30" s="127">
        <v>1E-4</v>
      </c>
      <c r="AV30" s="128">
        <v>1E-4</v>
      </c>
    </row>
    <row r="31" spans="1:48" x14ac:dyDescent="0.25">
      <c r="A31" s="124"/>
      <c r="B31" s="125">
        <v>31</v>
      </c>
      <c r="C31" s="126">
        <v>9.6799999999999997E-2</v>
      </c>
      <c r="D31" s="127">
        <v>8.0399999999999999E-2</v>
      </c>
      <c r="E31" s="127">
        <v>6.6900000000000001E-2</v>
      </c>
      <c r="F31" s="127">
        <v>5.33E-2</v>
      </c>
      <c r="G31" s="127">
        <v>3.9800000000000002E-2</v>
      </c>
      <c r="H31" s="127">
        <v>2.6200000000000001E-2</v>
      </c>
      <c r="I31" s="127">
        <v>2.3400000000000001E-2</v>
      </c>
      <c r="J31" s="127">
        <v>2.0500000000000001E-2</v>
      </c>
      <c r="K31" s="127">
        <v>1.77E-2</v>
      </c>
      <c r="L31" s="127">
        <v>1.4800000000000001E-2</v>
      </c>
      <c r="M31" s="127">
        <v>1.2E-2</v>
      </c>
      <c r="N31" s="127">
        <v>1.09E-2</v>
      </c>
      <c r="O31" s="127">
        <v>9.7999999999999997E-3</v>
      </c>
      <c r="P31" s="127">
        <v>8.8000000000000005E-3</v>
      </c>
      <c r="Q31" s="127">
        <v>7.7000000000000002E-3</v>
      </c>
      <c r="R31" s="127">
        <v>6.6E-3</v>
      </c>
      <c r="S31" s="127">
        <v>5.4999999999999997E-3</v>
      </c>
      <c r="T31" s="127">
        <v>4.4000000000000003E-3</v>
      </c>
      <c r="U31" s="127">
        <v>3.3999999999999998E-3</v>
      </c>
      <c r="V31" s="127">
        <v>2.3E-3</v>
      </c>
      <c r="W31" s="127">
        <v>1.1999999999999999E-3</v>
      </c>
      <c r="X31" s="127">
        <v>1E-3</v>
      </c>
      <c r="Y31" s="127">
        <v>6.9999999999999999E-4</v>
      </c>
      <c r="Z31" s="127">
        <v>5.0000000000000001E-4</v>
      </c>
      <c r="AA31" s="127">
        <v>2.0000000000000001E-4</v>
      </c>
      <c r="AB31" s="127">
        <v>1E-4</v>
      </c>
      <c r="AC31" s="127">
        <v>1E-4</v>
      </c>
      <c r="AD31" s="127">
        <v>1E-4</v>
      </c>
      <c r="AE31" s="127">
        <v>1E-4</v>
      </c>
      <c r="AF31" s="127">
        <v>1E-4</v>
      </c>
      <c r="AG31" s="127">
        <v>1E-4</v>
      </c>
      <c r="AH31" s="127">
        <v>1E-4</v>
      </c>
      <c r="AI31" s="127">
        <v>1E-4</v>
      </c>
      <c r="AJ31" s="127">
        <v>1E-4</v>
      </c>
      <c r="AK31" s="127">
        <v>1E-4</v>
      </c>
      <c r="AL31" s="127">
        <v>1E-4</v>
      </c>
      <c r="AM31" s="127">
        <v>1E-4</v>
      </c>
      <c r="AN31" s="127">
        <v>1E-4</v>
      </c>
      <c r="AO31" s="127">
        <v>1E-4</v>
      </c>
      <c r="AP31" s="127">
        <v>1E-4</v>
      </c>
      <c r="AQ31" s="127">
        <v>1E-4</v>
      </c>
      <c r="AR31" s="127">
        <v>1E-4</v>
      </c>
      <c r="AS31" s="127">
        <v>1E-4</v>
      </c>
      <c r="AT31" s="127">
        <v>1E-4</v>
      </c>
      <c r="AU31" s="127">
        <v>1E-4</v>
      </c>
      <c r="AV31" s="128">
        <v>1E-4</v>
      </c>
    </row>
    <row r="32" spans="1:48" x14ac:dyDescent="0.25">
      <c r="A32" s="124"/>
      <c r="B32" s="125">
        <v>32</v>
      </c>
      <c r="C32" s="126">
        <v>9.4600000000000004E-2</v>
      </c>
      <c r="D32" s="127">
        <v>7.8799999999999995E-2</v>
      </c>
      <c r="E32" s="127">
        <v>6.5500000000000003E-2</v>
      </c>
      <c r="F32" s="127">
        <v>5.21E-2</v>
      </c>
      <c r="G32" s="127">
        <v>3.8800000000000001E-2</v>
      </c>
      <c r="H32" s="127">
        <v>2.5399999999999999E-2</v>
      </c>
      <c r="I32" s="127">
        <v>2.2700000000000001E-2</v>
      </c>
      <c r="J32" s="127">
        <v>0.02</v>
      </c>
      <c r="K32" s="127">
        <v>1.7399999999999999E-2</v>
      </c>
      <c r="L32" s="127">
        <v>1.47E-2</v>
      </c>
      <c r="M32" s="127">
        <v>1.2E-2</v>
      </c>
      <c r="N32" s="127">
        <v>1.0999999999999999E-2</v>
      </c>
      <c r="O32" s="127">
        <v>1.01E-2</v>
      </c>
      <c r="P32" s="127">
        <v>9.1000000000000004E-3</v>
      </c>
      <c r="Q32" s="127">
        <v>8.2000000000000007E-3</v>
      </c>
      <c r="R32" s="127">
        <v>7.1999999999999998E-3</v>
      </c>
      <c r="S32" s="127">
        <v>6.1999999999999998E-3</v>
      </c>
      <c r="T32" s="127">
        <v>5.3E-3</v>
      </c>
      <c r="U32" s="127">
        <v>4.3E-3</v>
      </c>
      <c r="V32" s="127">
        <v>3.3999999999999998E-3</v>
      </c>
      <c r="W32" s="127">
        <v>2.3999999999999998E-3</v>
      </c>
      <c r="X32" s="127">
        <v>1.9E-3</v>
      </c>
      <c r="Y32" s="127">
        <v>1.4E-3</v>
      </c>
      <c r="Z32" s="127">
        <v>1E-3</v>
      </c>
      <c r="AA32" s="127">
        <v>5.0000000000000001E-4</v>
      </c>
      <c r="AB32" s="127">
        <v>1E-4</v>
      </c>
      <c r="AC32" s="127">
        <v>1E-4</v>
      </c>
      <c r="AD32" s="127">
        <v>1E-4</v>
      </c>
      <c r="AE32" s="127">
        <v>1E-4</v>
      </c>
      <c r="AF32" s="127">
        <v>1E-4</v>
      </c>
      <c r="AG32" s="127">
        <v>1E-4</v>
      </c>
      <c r="AH32" s="127">
        <v>1E-4</v>
      </c>
      <c r="AI32" s="127">
        <v>1E-4</v>
      </c>
      <c r="AJ32" s="127">
        <v>1E-4</v>
      </c>
      <c r="AK32" s="127">
        <v>1E-4</v>
      </c>
      <c r="AL32" s="127">
        <v>1E-4</v>
      </c>
      <c r="AM32" s="127">
        <v>1E-4</v>
      </c>
      <c r="AN32" s="127">
        <v>1E-4</v>
      </c>
      <c r="AO32" s="127">
        <v>1E-4</v>
      </c>
      <c r="AP32" s="127">
        <v>1E-4</v>
      </c>
      <c r="AQ32" s="127">
        <v>1E-4</v>
      </c>
      <c r="AR32" s="127">
        <v>1E-4</v>
      </c>
      <c r="AS32" s="127">
        <v>1E-4</v>
      </c>
      <c r="AT32" s="127">
        <v>1E-4</v>
      </c>
      <c r="AU32" s="127">
        <v>1E-4</v>
      </c>
      <c r="AV32" s="128">
        <v>1E-4</v>
      </c>
    </row>
    <row r="33" spans="1:48" x14ac:dyDescent="0.25">
      <c r="A33" s="124"/>
      <c r="B33" s="125">
        <v>33</v>
      </c>
      <c r="C33" s="126">
        <v>9.2399999999999996E-2</v>
      </c>
      <c r="D33" s="127">
        <v>7.7200000000000005E-2</v>
      </c>
      <c r="E33" s="127">
        <v>6.4100000000000004E-2</v>
      </c>
      <c r="F33" s="127">
        <v>5.0900000000000001E-2</v>
      </c>
      <c r="G33" s="127">
        <v>3.78E-2</v>
      </c>
      <c r="H33" s="127">
        <v>2.46E-2</v>
      </c>
      <c r="I33" s="127">
        <v>2.2100000000000002E-2</v>
      </c>
      <c r="J33" s="127">
        <v>1.9599999999999999E-2</v>
      </c>
      <c r="K33" s="127">
        <v>1.7000000000000001E-2</v>
      </c>
      <c r="L33" s="127">
        <v>1.4500000000000001E-2</v>
      </c>
      <c r="M33" s="127">
        <v>1.2E-2</v>
      </c>
      <c r="N33" s="127">
        <v>1.12E-2</v>
      </c>
      <c r="O33" s="127">
        <v>1.03E-2</v>
      </c>
      <c r="P33" s="127">
        <v>9.4999999999999998E-3</v>
      </c>
      <c r="Q33" s="127">
        <v>8.6E-3</v>
      </c>
      <c r="R33" s="127">
        <v>7.7999999999999996E-3</v>
      </c>
      <c r="S33" s="127">
        <v>7.0000000000000001E-3</v>
      </c>
      <c r="T33" s="127">
        <v>6.1000000000000004E-3</v>
      </c>
      <c r="U33" s="127">
        <v>5.3E-3</v>
      </c>
      <c r="V33" s="127">
        <v>4.4000000000000003E-3</v>
      </c>
      <c r="W33" s="127">
        <v>3.5999999999999999E-3</v>
      </c>
      <c r="X33" s="127">
        <v>2.8999999999999998E-3</v>
      </c>
      <c r="Y33" s="127">
        <v>2.2000000000000001E-3</v>
      </c>
      <c r="Z33" s="127">
        <v>1.4E-3</v>
      </c>
      <c r="AA33" s="127">
        <v>6.9999999999999999E-4</v>
      </c>
      <c r="AB33" s="127">
        <v>1E-4</v>
      </c>
      <c r="AC33" s="127">
        <v>1E-4</v>
      </c>
      <c r="AD33" s="127">
        <v>1E-4</v>
      </c>
      <c r="AE33" s="127">
        <v>1E-4</v>
      </c>
      <c r="AF33" s="127">
        <v>1E-4</v>
      </c>
      <c r="AG33" s="127">
        <v>1E-4</v>
      </c>
      <c r="AH33" s="127">
        <v>1E-4</v>
      </c>
      <c r="AI33" s="127">
        <v>1E-4</v>
      </c>
      <c r="AJ33" s="127">
        <v>1E-4</v>
      </c>
      <c r="AK33" s="127">
        <v>1E-4</v>
      </c>
      <c r="AL33" s="127">
        <v>1E-4</v>
      </c>
      <c r="AM33" s="127">
        <v>1E-4</v>
      </c>
      <c r="AN33" s="127">
        <v>1E-4</v>
      </c>
      <c r="AO33" s="127">
        <v>1E-4</v>
      </c>
      <c r="AP33" s="127">
        <v>1E-4</v>
      </c>
      <c r="AQ33" s="127">
        <v>1E-4</v>
      </c>
      <c r="AR33" s="127">
        <v>1E-4</v>
      </c>
      <c r="AS33" s="127">
        <v>1E-4</v>
      </c>
      <c r="AT33" s="127">
        <v>1E-4</v>
      </c>
      <c r="AU33" s="127">
        <v>1E-4</v>
      </c>
      <c r="AV33" s="128">
        <v>1E-4</v>
      </c>
    </row>
    <row r="34" spans="1:48" x14ac:dyDescent="0.25">
      <c r="A34" s="124"/>
      <c r="B34" s="125">
        <v>34</v>
      </c>
      <c r="C34" s="126">
        <v>9.0200000000000002E-2</v>
      </c>
      <c r="D34" s="127">
        <v>7.5600000000000001E-2</v>
      </c>
      <c r="E34" s="127">
        <v>6.2700000000000006E-2</v>
      </c>
      <c r="F34" s="127">
        <v>4.9700000000000001E-2</v>
      </c>
      <c r="G34" s="127">
        <v>3.6799999999999999E-2</v>
      </c>
      <c r="H34" s="127">
        <v>2.3800000000000002E-2</v>
      </c>
      <c r="I34" s="127">
        <v>2.1399999999999999E-2</v>
      </c>
      <c r="J34" s="127">
        <v>1.9099999999999999E-2</v>
      </c>
      <c r="K34" s="127">
        <v>1.67E-2</v>
      </c>
      <c r="L34" s="127">
        <v>1.44E-2</v>
      </c>
      <c r="M34" s="127">
        <v>1.2E-2</v>
      </c>
      <c r="N34" s="127">
        <v>1.1299999999999999E-2</v>
      </c>
      <c r="O34" s="127">
        <v>1.06E-2</v>
      </c>
      <c r="P34" s="127">
        <v>9.7999999999999997E-3</v>
      </c>
      <c r="Q34" s="127">
        <v>9.1000000000000004E-3</v>
      </c>
      <c r="R34" s="127">
        <v>8.3999999999999995E-3</v>
      </c>
      <c r="S34" s="127">
        <v>7.7000000000000002E-3</v>
      </c>
      <c r="T34" s="127">
        <v>7.0000000000000001E-3</v>
      </c>
      <c r="U34" s="127">
        <v>6.1999999999999998E-3</v>
      </c>
      <c r="V34" s="127">
        <v>5.4999999999999997E-3</v>
      </c>
      <c r="W34" s="127">
        <v>4.7999999999999996E-3</v>
      </c>
      <c r="X34" s="127">
        <v>3.8E-3</v>
      </c>
      <c r="Y34" s="127">
        <v>2.8999999999999998E-3</v>
      </c>
      <c r="Z34" s="127">
        <v>1.9E-3</v>
      </c>
      <c r="AA34" s="127">
        <v>1E-3</v>
      </c>
      <c r="AB34" s="127">
        <v>1E-4</v>
      </c>
      <c r="AC34" s="127">
        <v>1E-4</v>
      </c>
      <c r="AD34" s="127">
        <v>1E-4</v>
      </c>
      <c r="AE34" s="127">
        <v>1E-4</v>
      </c>
      <c r="AF34" s="127">
        <v>1E-4</v>
      </c>
      <c r="AG34" s="127">
        <v>1E-4</v>
      </c>
      <c r="AH34" s="127">
        <v>1E-4</v>
      </c>
      <c r="AI34" s="127">
        <v>1E-4</v>
      </c>
      <c r="AJ34" s="127">
        <v>1E-4</v>
      </c>
      <c r="AK34" s="127">
        <v>1E-4</v>
      </c>
      <c r="AL34" s="127">
        <v>1E-4</v>
      </c>
      <c r="AM34" s="127">
        <v>1E-4</v>
      </c>
      <c r="AN34" s="127">
        <v>1E-4</v>
      </c>
      <c r="AO34" s="127">
        <v>1E-4</v>
      </c>
      <c r="AP34" s="127">
        <v>1E-4</v>
      </c>
      <c r="AQ34" s="127">
        <v>1E-4</v>
      </c>
      <c r="AR34" s="127">
        <v>1E-4</v>
      </c>
      <c r="AS34" s="127">
        <v>1E-4</v>
      </c>
      <c r="AT34" s="127">
        <v>1E-4</v>
      </c>
      <c r="AU34" s="127">
        <v>1E-4</v>
      </c>
      <c r="AV34" s="128">
        <v>1E-4</v>
      </c>
    </row>
    <row r="35" spans="1:48" x14ac:dyDescent="0.25">
      <c r="A35" s="124"/>
      <c r="B35" s="125">
        <v>35</v>
      </c>
      <c r="C35" s="126">
        <v>8.7999999999999995E-2</v>
      </c>
      <c r="D35" s="127">
        <v>7.3999999999999996E-2</v>
      </c>
      <c r="E35" s="127">
        <v>6.13E-2</v>
      </c>
      <c r="F35" s="127">
        <v>4.8500000000000001E-2</v>
      </c>
      <c r="G35" s="127">
        <v>3.5799999999999998E-2</v>
      </c>
      <c r="H35" s="127">
        <v>2.3E-2</v>
      </c>
      <c r="I35" s="127">
        <v>2.0799999999999999E-2</v>
      </c>
      <c r="J35" s="127">
        <v>1.8599999999999998E-2</v>
      </c>
      <c r="K35" s="127">
        <v>1.6400000000000001E-2</v>
      </c>
      <c r="L35" s="127">
        <v>1.4200000000000001E-2</v>
      </c>
      <c r="M35" s="127">
        <v>1.2E-2</v>
      </c>
      <c r="N35" s="127">
        <v>1.14E-2</v>
      </c>
      <c r="O35" s="127">
        <v>1.0800000000000001E-2</v>
      </c>
      <c r="P35" s="127">
        <v>1.0200000000000001E-2</v>
      </c>
      <c r="Q35" s="127">
        <v>9.5999999999999992E-3</v>
      </c>
      <c r="R35" s="127">
        <v>8.9999999999999993E-3</v>
      </c>
      <c r="S35" s="127">
        <v>8.3999999999999995E-3</v>
      </c>
      <c r="T35" s="127">
        <v>7.7999999999999996E-3</v>
      </c>
      <c r="U35" s="127">
        <v>7.1999999999999998E-3</v>
      </c>
      <c r="V35" s="127">
        <v>6.6E-3</v>
      </c>
      <c r="W35" s="127">
        <v>6.0000000000000001E-3</v>
      </c>
      <c r="X35" s="127">
        <v>4.7999999999999996E-3</v>
      </c>
      <c r="Y35" s="127">
        <v>3.5999999999999999E-3</v>
      </c>
      <c r="Z35" s="127">
        <v>2.3999999999999998E-3</v>
      </c>
      <c r="AA35" s="127">
        <v>1.1999999999999999E-3</v>
      </c>
      <c r="AB35" s="127">
        <v>1E-4</v>
      </c>
      <c r="AC35" s="127">
        <v>1E-4</v>
      </c>
      <c r="AD35" s="127">
        <v>1E-4</v>
      </c>
      <c r="AE35" s="127">
        <v>1E-4</v>
      </c>
      <c r="AF35" s="127">
        <v>1E-4</v>
      </c>
      <c r="AG35" s="127">
        <v>1E-4</v>
      </c>
      <c r="AH35" s="127">
        <v>1E-4</v>
      </c>
      <c r="AI35" s="127">
        <v>1E-4</v>
      </c>
      <c r="AJ35" s="127">
        <v>1E-4</v>
      </c>
      <c r="AK35" s="127">
        <v>1E-4</v>
      </c>
      <c r="AL35" s="127">
        <v>1E-4</v>
      </c>
      <c r="AM35" s="127">
        <v>1E-4</v>
      </c>
      <c r="AN35" s="127">
        <v>1E-4</v>
      </c>
      <c r="AO35" s="127">
        <v>1E-4</v>
      </c>
      <c r="AP35" s="127">
        <v>1E-4</v>
      </c>
      <c r="AQ35" s="127">
        <v>1E-4</v>
      </c>
      <c r="AR35" s="127">
        <v>1E-4</v>
      </c>
      <c r="AS35" s="127">
        <v>1E-4</v>
      </c>
      <c r="AT35" s="127">
        <v>1E-4</v>
      </c>
      <c r="AU35" s="127">
        <v>1E-4</v>
      </c>
      <c r="AV35" s="128">
        <v>1E-4</v>
      </c>
    </row>
    <row r="36" spans="1:48" x14ac:dyDescent="0.25">
      <c r="A36" s="124"/>
      <c r="B36" s="125">
        <v>36</v>
      </c>
      <c r="C36" s="126">
        <v>8.6800000000000002E-2</v>
      </c>
      <c r="D36" s="127">
        <v>7.2999999999999995E-2</v>
      </c>
      <c r="E36" s="127">
        <v>6.0499999999999998E-2</v>
      </c>
      <c r="F36" s="127">
        <v>4.8000000000000001E-2</v>
      </c>
      <c r="G36" s="127">
        <v>3.5499999999999997E-2</v>
      </c>
      <c r="H36" s="127">
        <v>2.3E-2</v>
      </c>
      <c r="I36" s="127">
        <v>2.0899999999999998E-2</v>
      </c>
      <c r="J36" s="127">
        <v>1.8800000000000001E-2</v>
      </c>
      <c r="K36" s="127">
        <v>1.66E-2</v>
      </c>
      <c r="L36" s="127">
        <v>1.4500000000000001E-2</v>
      </c>
      <c r="M36" s="127">
        <v>1.24E-2</v>
      </c>
      <c r="N36" s="127">
        <v>1.18E-2</v>
      </c>
      <c r="O36" s="127">
        <v>1.11E-2</v>
      </c>
      <c r="P36" s="127">
        <v>1.0500000000000001E-2</v>
      </c>
      <c r="Q36" s="127">
        <v>9.7999999999999997E-3</v>
      </c>
      <c r="R36" s="127">
        <v>9.1999999999999998E-3</v>
      </c>
      <c r="S36" s="127">
        <v>8.6E-3</v>
      </c>
      <c r="T36" s="127">
        <v>7.9000000000000008E-3</v>
      </c>
      <c r="U36" s="127">
        <v>7.3000000000000001E-3</v>
      </c>
      <c r="V36" s="127">
        <v>6.6E-3</v>
      </c>
      <c r="W36" s="127">
        <v>6.0000000000000001E-3</v>
      </c>
      <c r="X36" s="127">
        <v>5.1000000000000004E-3</v>
      </c>
      <c r="Y36" s="127">
        <v>4.1999999999999997E-3</v>
      </c>
      <c r="Z36" s="127">
        <v>3.2000000000000002E-3</v>
      </c>
      <c r="AA36" s="127">
        <v>2.3E-3</v>
      </c>
      <c r="AB36" s="127">
        <v>1.4E-3</v>
      </c>
      <c r="AC36" s="127">
        <v>1.1000000000000001E-3</v>
      </c>
      <c r="AD36" s="127">
        <v>8.0000000000000004E-4</v>
      </c>
      <c r="AE36" s="127">
        <v>5.9999999999999995E-4</v>
      </c>
      <c r="AF36" s="127">
        <v>2.9999999999999997E-4</v>
      </c>
      <c r="AG36" s="127">
        <v>1E-4</v>
      </c>
      <c r="AH36" s="127">
        <v>1E-4</v>
      </c>
      <c r="AI36" s="127">
        <v>1E-4</v>
      </c>
      <c r="AJ36" s="127">
        <v>1E-4</v>
      </c>
      <c r="AK36" s="127">
        <v>1E-4</v>
      </c>
      <c r="AL36" s="127">
        <v>1E-4</v>
      </c>
      <c r="AM36" s="127">
        <v>1E-4</v>
      </c>
      <c r="AN36" s="127">
        <v>1E-4</v>
      </c>
      <c r="AO36" s="127">
        <v>1E-4</v>
      </c>
      <c r="AP36" s="127">
        <v>1E-4</v>
      </c>
      <c r="AQ36" s="127">
        <v>1E-4</v>
      </c>
      <c r="AR36" s="127">
        <v>1E-4</v>
      </c>
      <c r="AS36" s="127">
        <v>1E-4</v>
      </c>
      <c r="AT36" s="127">
        <v>1E-4</v>
      </c>
      <c r="AU36" s="127">
        <v>1E-4</v>
      </c>
      <c r="AV36" s="128">
        <v>1E-4</v>
      </c>
    </row>
    <row r="37" spans="1:48" x14ac:dyDescent="0.25">
      <c r="A37" s="124"/>
      <c r="B37" s="125">
        <v>37</v>
      </c>
      <c r="C37" s="126">
        <v>8.5599999999999996E-2</v>
      </c>
      <c r="D37" s="127">
        <v>7.1999999999999995E-2</v>
      </c>
      <c r="E37" s="127">
        <v>5.9799999999999999E-2</v>
      </c>
      <c r="F37" s="127">
        <v>4.7500000000000001E-2</v>
      </c>
      <c r="G37" s="127">
        <v>3.5299999999999998E-2</v>
      </c>
      <c r="H37" s="127">
        <v>2.3E-2</v>
      </c>
      <c r="I37" s="127">
        <v>2.1000000000000001E-2</v>
      </c>
      <c r="J37" s="127">
        <v>1.89E-2</v>
      </c>
      <c r="K37" s="127">
        <v>1.6899999999999998E-2</v>
      </c>
      <c r="L37" s="127">
        <v>1.4800000000000001E-2</v>
      </c>
      <c r="M37" s="127">
        <v>1.2800000000000001E-2</v>
      </c>
      <c r="N37" s="127">
        <v>1.21E-2</v>
      </c>
      <c r="O37" s="127">
        <v>1.14E-2</v>
      </c>
      <c r="P37" s="127">
        <v>1.0800000000000001E-2</v>
      </c>
      <c r="Q37" s="127">
        <v>1.01E-2</v>
      </c>
      <c r="R37" s="127">
        <v>9.4000000000000004E-3</v>
      </c>
      <c r="S37" s="127">
        <v>8.6999999999999994E-3</v>
      </c>
      <c r="T37" s="127">
        <v>8.0000000000000002E-3</v>
      </c>
      <c r="U37" s="127">
        <v>7.4000000000000003E-3</v>
      </c>
      <c r="V37" s="127">
        <v>6.7000000000000002E-3</v>
      </c>
      <c r="W37" s="127">
        <v>6.0000000000000001E-3</v>
      </c>
      <c r="X37" s="127">
        <v>5.4000000000000003E-3</v>
      </c>
      <c r="Y37" s="127">
        <v>4.7000000000000002E-3</v>
      </c>
      <c r="Z37" s="127">
        <v>4.1000000000000003E-3</v>
      </c>
      <c r="AA37" s="127">
        <v>3.3999999999999998E-3</v>
      </c>
      <c r="AB37" s="127">
        <v>2.8E-3</v>
      </c>
      <c r="AC37" s="127">
        <v>2.2000000000000001E-3</v>
      </c>
      <c r="AD37" s="127">
        <v>1.6999999999999999E-3</v>
      </c>
      <c r="AE37" s="127">
        <v>1.1000000000000001E-3</v>
      </c>
      <c r="AF37" s="127">
        <v>5.9999999999999995E-4</v>
      </c>
      <c r="AG37" s="127">
        <v>1E-4</v>
      </c>
      <c r="AH37" s="127">
        <v>1E-4</v>
      </c>
      <c r="AI37" s="127">
        <v>1E-4</v>
      </c>
      <c r="AJ37" s="127">
        <v>1E-4</v>
      </c>
      <c r="AK37" s="127">
        <v>1E-4</v>
      </c>
      <c r="AL37" s="127">
        <v>1E-4</v>
      </c>
      <c r="AM37" s="127">
        <v>1E-4</v>
      </c>
      <c r="AN37" s="127">
        <v>1E-4</v>
      </c>
      <c r="AO37" s="127">
        <v>1E-4</v>
      </c>
      <c r="AP37" s="127">
        <v>1E-4</v>
      </c>
      <c r="AQ37" s="127">
        <v>1E-4</v>
      </c>
      <c r="AR37" s="127">
        <v>1E-4</v>
      </c>
      <c r="AS37" s="127">
        <v>1E-4</v>
      </c>
      <c r="AT37" s="127">
        <v>1E-4</v>
      </c>
      <c r="AU37" s="127">
        <v>1E-4</v>
      </c>
      <c r="AV37" s="128">
        <v>1E-4</v>
      </c>
    </row>
    <row r="38" spans="1:48" x14ac:dyDescent="0.25">
      <c r="A38" s="124"/>
      <c r="B38" s="125">
        <v>38</v>
      </c>
      <c r="C38" s="126">
        <v>8.4400000000000003E-2</v>
      </c>
      <c r="D38" s="127">
        <v>7.0999999999999994E-2</v>
      </c>
      <c r="E38" s="127">
        <v>5.8999999999999997E-2</v>
      </c>
      <c r="F38" s="127">
        <v>4.7E-2</v>
      </c>
      <c r="G38" s="127">
        <v>3.5000000000000003E-2</v>
      </c>
      <c r="H38" s="127">
        <v>2.3E-2</v>
      </c>
      <c r="I38" s="127">
        <v>2.1000000000000001E-2</v>
      </c>
      <c r="J38" s="127">
        <v>1.9099999999999999E-2</v>
      </c>
      <c r="K38" s="127">
        <v>1.7100000000000001E-2</v>
      </c>
      <c r="L38" s="127">
        <v>1.52E-2</v>
      </c>
      <c r="M38" s="127">
        <v>1.32E-2</v>
      </c>
      <c r="N38" s="127">
        <v>1.2500000000000001E-2</v>
      </c>
      <c r="O38" s="127">
        <v>1.18E-2</v>
      </c>
      <c r="P38" s="127">
        <v>1.0999999999999999E-2</v>
      </c>
      <c r="Q38" s="127">
        <v>1.03E-2</v>
      </c>
      <c r="R38" s="127">
        <v>9.5999999999999992E-3</v>
      </c>
      <c r="S38" s="127">
        <v>8.8999999999999999E-3</v>
      </c>
      <c r="T38" s="127">
        <v>8.2000000000000007E-3</v>
      </c>
      <c r="U38" s="127">
        <v>7.4000000000000003E-3</v>
      </c>
      <c r="V38" s="127">
        <v>6.7000000000000002E-3</v>
      </c>
      <c r="W38" s="127">
        <v>6.0000000000000001E-3</v>
      </c>
      <c r="X38" s="127">
        <v>5.5999999999999999E-3</v>
      </c>
      <c r="Y38" s="127">
        <v>5.3E-3</v>
      </c>
      <c r="Z38" s="127">
        <v>4.8999999999999998E-3</v>
      </c>
      <c r="AA38" s="127">
        <v>4.5999999999999999E-3</v>
      </c>
      <c r="AB38" s="127">
        <v>4.1999999999999997E-3</v>
      </c>
      <c r="AC38" s="127">
        <v>3.3999999999999998E-3</v>
      </c>
      <c r="AD38" s="127">
        <v>2.5000000000000001E-3</v>
      </c>
      <c r="AE38" s="127">
        <v>1.6999999999999999E-3</v>
      </c>
      <c r="AF38" s="127">
        <v>8.0000000000000004E-4</v>
      </c>
      <c r="AG38" s="127">
        <v>1E-4</v>
      </c>
      <c r="AH38" s="127">
        <v>1E-4</v>
      </c>
      <c r="AI38" s="127">
        <v>1E-4</v>
      </c>
      <c r="AJ38" s="127">
        <v>1E-4</v>
      </c>
      <c r="AK38" s="127">
        <v>1E-4</v>
      </c>
      <c r="AL38" s="127">
        <v>1E-4</v>
      </c>
      <c r="AM38" s="127">
        <v>1E-4</v>
      </c>
      <c r="AN38" s="127">
        <v>1E-4</v>
      </c>
      <c r="AO38" s="127">
        <v>1E-4</v>
      </c>
      <c r="AP38" s="127">
        <v>1E-4</v>
      </c>
      <c r="AQ38" s="127">
        <v>1E-4</v>
      </c>
      <c r="AR38" s="127">
        <v>1E-4</v>
      </c>
      <c r="AS38" s="127">
        <v>1E-4</v>
      </c>
      <c r="AT38" s="127">
        <v>1E-4</v>
      </c>
      <c r="AU38" s="127">
        <v>1E-4</v>
      </c>
      <c r="AV38" s="128">
        <v>1E-4</v>
      </c>
    </row>
    <row r="39" spans="1:48" x14ac:dyDescent="0.25">
      <c r="A39" s="124"/>
      <c r="B39" s="125">
        <v>39</v>
      </c>
      <c r="C39" s="126">
        <v>8.3199999999999996E-2</v>
      </c>
      <c r="D39" s="127">
        <v>7.0000000000000007E-2</v>
      </c>
      <c r="E39" s="127">
        <v>5.8299999999999998E-2</v>
      </c>
      <c r="F39" s="127">
        <v>4.65E-2</v>
      </c>
      <c r="G39" s="127">
        <v>3.4799999999999998E-2</v>
      </c>
      <c r="H39" s="127">
        <v>2.3E-2</v>
      </c>
      <c r="I39" s="127">
        <v>2.1100000000000001E-2</v>
      </c>
      <c r="J39" s="127">
        <v>1.9199999999999998E-2</v>
      </c>
      <c r="K39" s="127">
        <v>1.7399999999999999E-2</v>
      </c>
      <c r="L39" s="127">
        <v>1.55E-2</v>
      </c>
      <c r="M39" s="127">
        <v>1.3599999999999999E-2</v>
      </c>
      <c r="N39" s="127">
        <v>1.2800000000000001E-2</v>
      </c>
      <c r="O39" s="127">
        <v>1.21E-2</v>
      </c>
      <c r="P39" s="127">
        <v>1.1299999999999999E-2</v>
      </c>
      <c r="Q39" s="127">
        <v>1.06E-2</v>
      </c>
      <c r="R39" s="127">
        <v>9.7999999999999997E-3</v>
      </c>
      <c r="S39" s="127">
        <v>8.9999999999999993E-3</v>
      </c>
      <c r="T39" s="127">
        <v>8.3000000000000001E-3</v>
      </c>
      <c r="U39" s="127">
        <v>7.4999999999999997E-3</v>
      </c>
      <c r="V39" s="127">
        <v>6.7999999999999996E-3</v>
      </c>
      <c r="W39" s="127">
        <v>6.0000000000000001E-3</v>
      </c>
      <c r="X39" s="127">
        <v>5.8999999999999999E-3</v>
      </c>
      <c r="Y39" s="127">
        <v>5.7999999999999996E-3</v>
      </c>
      <c r="Z39" s="127">
        <v>5.7999999999999996E-3</v>
      </c>
      <c r="AA39" s="127">
        <v>5.7000000000000002E-3</v>
      </c>
      <c r="AB39" s="127">
        <v>5.5999999999999999E-3</v>
      </c>
      <c r="AC39" s="127">
        <v>4.4999999999999997E-3</v>
      </c>
      <c r="AD39" s="127">
        <v>3.3999999999999998E-3</v>
      </c>
      <c r="AE39" s="127">
        <v>2.2000000000000001E-3</v>
      </c>
      <c r="AF39" s="127">
        <v>1.1000000000000001E-3</v>
      </c>
      <c r="AG39" s="127">
        <v>1E-4</v>
      </c>
      <c r="AH39" s="127">
        <v>1E-4</v>
      </c>
      <c r="AI39" s="127">
        <v>1E-4</v>
      </c>
      <c r="AJ39" s="127">
        <v>1E-4</v>
      </c>
      <c r="AK39" s="127">
        <v>1E-4</v>
      </c>
      <c r="AL39" s="127">
        <v>1E-4</v>
      </c>
      <c r="AM39" s="127">
        <v>1E-4</v>
      </c>
      <c r="AN39" s="127">
        <v>1E-4</v>
      </c>
      <c r="AO39" s="127">
        <v>1E-4</v>
      </c>
      <c r="AP39" s="127">
        <v>1E-4</v>
      </c>
      <c r="AQ39" s="127">
        <v>1E-4</v>
      </c>
      <c r="AR39" s="127">
        <v>1E-4</v>
      </c>
      <c r="AS39" s="127">
        <v>1E-4</v>
      </c>
      <c r="AT39" s="127">
        <v>1E-4</v>
      </c>
      <c r="AU39" s="127">
        <v>1E-4</v>
      </c>
      <c r="AV39" s="128">
        <v>1E-4</v>
      </c>
    </row>
    <row r="40" spans="1:48" x14ac:dyDescent="0.25">
      <c r="A40" s="124"/>
      <c r="B40" s="125">
        <v>40</v>
      </c>
      <c r="C40" s="126">
        <v>8.2000000000000003E-2</v>
      </c>
      <c r="D40" s="127">
        <v>6.9000000000000006E-2</v>
      </c>
      <c r="E40" s="127">
        <v>5.7500000000000002E-2</v>
      </c>
      <c r="F40" s="127">
        <v>4.5999999999999999E-2</v>
      </c>
      <c r="G40" s="127">
        <v>3.4500000000000003E-2</v>
      </c>
      <c r="H40" s="127">
        <v>2.3E-2</v>
      </c>
      <c r="I40" s="127">
        <v>2.12E-2</v>
      </c>
      <c r="J40" s="127">
        <v>1.9400000000000001E-2</v>
      </c>
      <c r="K40" s="127">
        <v>1.7600000000000001E-2</v>
      </c>
      <c r="L40" s="127">
        <v>1.5800000000000002E-2</v>
      </c>
      <c r="M40" s="127">
        <v>1.4E-2</v>
      </c>
      <c r="N40" s="127">
        <v>1.32E-2</v>
      </c>
      <c r="O40" s="127">
        <v>1.24E-2</v>
      </c>
      <c r="P40" s="127">
        <v>1.1599999999999999E-2</v>
      </c>
      <c r="Q40" s="127">
        <v>1.0800000000000001E-2</v>
      </c>
      <c r="R40" s="127">
        <v>0.01</v>
      </c>
      <c r="S40" s="127">
        <v>9.1999999999999998E-3</v>
      </c>
      <c r="T40" s="127">
        <v>8.3999999999999995E-3</v>
      </c>
      <c r="U40" s="127">
        <v>7.6E-3</v>
      </c>
      <c r="V40" s="127">
        <v>6.7999999999999996E-3</v>
      </c>
      <c r="W40" s="127">
        <v>6.0000000000000001E-3</v>
      </c>
      <c r="X40" s="127">
        <v>6.1999999999999998E-3</v>
      </c>
      <c r="Y40" s="127">
        <v>6.4000000000000003E-3</v>
      </c>
      <c r="Z40" s="127">
        <v>6.6E-3</v>
      </c>
      <c r="AA40" s="127">
        <v>6.7999999999999996E-3</v>
      </c>
      <c r="AB40" s="127">
        <v>7.0000000000000001E-3</v>
      </c>
      <c r="AC40" s="127">
        <v>5.5999999999999999E-3</v>
      </c>
      <c r="AD40" s="127">
        <v>4.1999999999999997E-3</v>
      </c>
      <c r="AE40" s="127">
        <v>2.8E-3</v>
      </c>
      <c r="AF40" s="127">
        <v>1.4E-3</v>
      </c>
      <c r="AG40" s="127">
        <v>1E-4</v>
      </c>
      <c r="AH40" s="127">
        <v>1E-4</v>
      </c>
      <c r="AI40" s="127">
        <v>1E-4</v>
      </c>
      <c r="AJ40" s="127">
        <v>1E-4</v>
      </c>
      <c r="AK40" s="127">
        <v>1E-4</v>
      </c>
      <c r="AL40" s="127">
        <v>1E-4</v>
      </c>
      <c r="AM40" s="127">
        <v>1E-4</v>
      </c>
      <c r="AN40" s="127">
        <v>1E-4</v>
      </c>
      <c r="AO40" s="127">
        <v>1E-4</v>
      </c>
      <c r="AP40" s="127">
        <v>1E-4</v>
      </c>
      <c r="AQ40" s="127">
        <v>1E-4</v>
      </c>
      <c r="AR40" s="127">
        <v>1E-4</v>
      </c>
      <c r="AS40" s="127">
        <v>1E-4</v>
      </c>
      <c r="AT40" s="127">
        <v>1E-4</v>
      </c>
      <c r="AU40" s="127">
        <v>1E-4</v>
      </c>
      <c r="AV40" s="128">
        <v>1E-4</v>
      </c>
    </row>
    <row r="41" spans="1:48" x14ac:dyDescent="0.25">
      <c r="A41" s="124"/>
      <c r="B41" s="125">
        <v>41</v>
      </c>
      <c r="C41" s="126">
        <v>8.1199999999999994E-2</v>
      </c>
      <c r="D41" s="127">
        <v>6.88E-2</v>
      </c>
      <c r="E41" s="127">
        <v>5.7099999999999998E-2</v>
      </c>
      <c r="F41" s="127">
        <v>4.53E-2</v>
      </c>
      <c r="G41" s="127">
        <v>3.3599999999999998E-2</v>
      </c>
      <c r="H41" s="127">
        <v>2.18E-2</v>
      </c>
      <c r="I41" s="127">
        <v>2.0199999999999999E-2</v>
      </c>
      <c r="J41" s="127">
        <v>1.8599999999999998E-2</v>
      </c>
      <c r="K41" s="127">
        <v>1.7000000000000001E-2</v>
      </c>
      <c r="L41" s="127">
        <v>1.54E-2</v>
      </c>
      <c r="M41" s="127">
        <v>1.38E-2</v>
      </c>
      <c r="N41" s="127">
        <v>1.2999999999999999E-2</v>
      </c>
      <c r="O41" s="127">
        <v>1.2200000000000001E-2</v>
      </c>
      <c r="P41" s="127">
        <v>1.14E-2</v>
      </c>
      <c r="Q41" s="127">
        <v>1.06E-2</v>
      </c>
      <c r="R41" s="127">
        <v>9.7999999999999997E-3</v>
      </c>
      <c r="S41" s="127">
        <v>8.9999999999999993E-3</v>
      </c>
      <c r="T41" s="127">
        <v>8.2000000000000007E-3</v>
      </c>
      <c r="U41" s="127">
        <v>7.4000000000000003E-3</v>
      </c>
      <c r="V41" s="127">
        <v>6.6E-3</v>
      </c>
      <c r="W41" s="127">
        <v>5.7999999999999996E-3</v>
      </c>
      <c r="X41" s="127">
        <v>5.8999999999999999E-3</v>
      </c>
      <c r="Y41" s="127">
        <v>6.0000000000000001E-3</v>
      </c>
      <c r="Z41" s="127">
        <v>6.1999999999999998E-3</v>
      </c>
      <c r="AA41" s="127">
        <v>6.3E-3</v>
      </c>
      <c r="AB41" s="127">
        <v>6.4000000000000003E-3</v>
      </c>
      <c r="AC41" s="127">
        <v>5.1999999999999998E-3</v>
      </c>
      <c r="AD41" s="127">
        <v>4.0000000000000001E-3</v>
      </c>
      <c r="AE41" s="127">
        <v>2.8E-3</v>
      </c>
      <c r="AF41" s="127">
        <v>1.6000000000000001E-3</v>
      </c>
      <c r="AG41" s="127">
        <v>4.0000000000000002E-4</v>
      </c>
      <c r="AH41" s="127">
        <v>1E-4</v>
      </c>
      <c r="AI41" s="127">
        <v>1E-4</v>
      </c>
      <c r="AJ41" s="127">
        <v>1E-4</v>
      </c>
      <c r="AK41" s="127">
        <v>1E-4</v>
      </c>
      <c r="AL41" s="127">
        <v>1E-4</v>
      </c>
      <c r="AM41" s="127">
        <v>1E-4</v>
      </c>
      <c r="AN41" s="127">
        <v>1E-4</v>
      </c>
      <c r="AO41" s="127">
        <v>1E-4</v>
      </c>
      <c r="AP41" s="127">
        <v>1E-4</v>
      </c>
      <c r="AQ41" s="127">
        <v>1E-4</v>
      </c>
      <c r="AR41" s="127">
        <v>1E-4</v>
      </c>
      <c r="AS41" s="127">
        <v>1E-4</v>
      </c>
      <c r="AT41" s="127">
        <v>1E-4</v>
      </c>
      <c r="AU41" s="127">
        <v>1E-4</v>
      </c>
      <c r="AV41" s="128">
        <v>1E-4</v>
      </c>
    </row>
    <row r="42" spans="1:48" x14ac:dyDescent="0.25">
      <c r="A42" s="124"/>
      <c r="B42" s="125">
        <v>42</v>
      </c>
      <c r="C42" s="126">
        <v>8.0399999999999999E-2</v>
      </c>
      <c r="D42" s="127">
        <v>6.8599999999999994E-2</v>
      </c>
      <c r="E42" s="127">
        <v>5.6599999999999998E-2</v>
      </c>
      <c r="F42" s="127">
        <v>4.4600000000000001E-2</v>
      </c>
      <c r="G42" s="127">
        <v>3.2599999999999997E-2</v>
      </c>
      <c r="H42" s="127">
        <v>2.06E-2</v>
      </c>
      <c r="I42" s="127">
        <v>1.9199999999999998E-2</v>
      </c>
      <c r="J42" s="127">
        <v>1.78E-2</v>
      </c>
      <c r="K42" s="127">
        <v>1.6400000000000001E-2</v>
      </c>
      <c r="L42" s="127">
        <v>1.4999999999999999E-2</v>
      </c>
      <c r="M42" s="127">
        <v>1.3599999999999999E-2</v>
      </c>
      <c r="N42" s="127">
        <v>1.2800000000000001E-2</v>
      </c>
      <c r="O42" s="127">
        <v>1.2E-2</v>
      </c>
      <c r="P42" s="127">
        <v>1.12E-2</v>
      </c>
      <c r="Q42" s="127">
        <v>1.04E-2</v>
      </c>
      <c r="R42" s="127">
        <v>9.5999999999999992E-3</v>
      </c>
      <c r="S42" s="127">
        <v>8.8000000000000005E-3</v>
      </c>
      <c r="T42" s="127">
        <v>8.0000000000000002E-3</v>
      </c>
      <c r="U42" s="127">
        <v>7.1999999999999998E-3</v>
      </c>
      <c r="V42" s="127">
        <v>6.4000000000000003E-3</v>
      </c>
      <c r="W42" s="127">
        <v>5.5999999999999999E-3</v>
      </c>
      <c r="X42" s="127">
        <v>5.5999999999999999E-3</v>
      </c>
      <c r="Y42" s="127">
        <v>5.7000000000000002E-3</v>
      </c>
      <c r="Z42" s="127">
        <v>5.7000000000000002E-3</v>
      </c>
      <c r="AA42" s="127">
        <v>5.7999999999999996E-3</v>
      </c>
      <c r="AB42" s="127">
        <v>5.7999999999999996E-3</v>
      </c>
      <c r="AC42" s="127">
        <v>4.7999999999999996E-3</v>
      </c>
      <c r="AD42" s="127">
        <v>3.8E-3</v>
      </c>
      <c r="AE42" s="127">
        <v>2.8E-3</v>
      </c>
      <c r="AF42" s="127">
        <v>1.8E-3</v>
      </c>
      <c r="AG42" s="127">
        <v>8.0000000000000004E-4</v>
      </c>
      <c r="AH42" s="127">
        <v>1E-4</v>
      </c>
      <c r="AI42" s="127">
        <v>1E-4</v>
      </c>
      <c r="AJ42" s="127">
        <v>1E-4</v>
      </c>
      <c r="AK42" s="127">
        <v>1E-4</v>
      </c>
      <c r="AL42" s="127">
        <v>1E-4</v>
      </c>
      <c r="AM42" s="127">
        <v>1E-4</v>
      </c>
      <c r="AN42" s="127">
        <v>1E-4</v>
      </c>
      <c r="AO42" s="127">
        <v>1E-4</v>
      </c>
      <c r="AP42" s="127">
        <v>1E-4</v>
      </c>
      <c r="AQ42" s="127">
        <v>1E-4</v>
      </c>
      <c r="AR42" s="127">
        <v>1E-4</v>
      </c>
      <c r="AS42" s="127">
        <v>1E-4</v>
      </c>
      <c r="AT42" s="127">
        <v>1E-4</v>
      </c>
      <c r="AU42" s="127">
        <v>1E-4</v>
      </c>
      <c r="AV42" s="128">
        <v>1E-4</v>
      </c>
    </row>
    <row r="43" spans="1:48" x14ac:dyDescent="0.25">
      <c r="A43" s="124"/>
      <c r="B43" s="125">
        <v>43</v>
      </c>
      <c r="C43" s="126">
        <v>7.9600000000000004E-2</v>
      </c>
      <c r="D43" s="127">
        <v>6.8400000000000002E-2</v>
      </c>
      <c r="E43" s="127">
        <v>5.62E-2</v>
      </c>
      <c r="F43" s="127">
        <v>4.3900000000000002E-2</v>
      </c>
      <c r="G43" s="127">
        <v>3.1699999999999999E-2</v>
      </c>
      <c r="H43" s="127">
        <v>1.9400000000000001E-2</v>
      </c>
      <c r="I43" s="127">
        <v>1.8200000000000001E-2</v>
      </c>
      <c r="J43" s="127">
        <v>1.7000000000000001E-2</v>
      </c>
      <c r="K43" s="127">
        <v>1.5800000000000002E-2</v>
      </c>
      <c r="L43" s="127">
        <v>1.46E-2</v>
      </c>
      <c r="M43" s="127">
        <v>1.34E-2</v>
      </c>
      <c r="N43" s="127">
        <v>1.26E-2</v>
      </c>
      <c r="O43" s="127">
        <v>1.18E-2</v>
      </c>
      <c r="P43" s="127">
        <v>1.0999999999999999E-2</v>
      </c>
      <c r="Q43" s="127">
        <v>1.0200000000000001E-2</v>
      </c>
      <c r="R43" s="127">
        <v>9.4000000000000004E-3</v>
      </c>
      <c r="S43" s="127">
        <v>8.6E-3</v>
      </c>
      <c r="T43" s="127">
        <v>7.7999999999999996E-3</v>
      </c>
      <c r="U43" s="127">
        <v>7.0000000000000001E-3</v>
      </c>
      <c r="V43" s="127">
        <v>6.1999999999999998E-3</v>
      </c>
      <c r="W43" s="127">
        <v>5.4000000000000003E-3</v>
      </c>
      <c r="X43" s="127">
        <v>5.4000000000000003E-3</v>
      </c>
      <c r="Y43" s="127">
        <v>5.3E-3</v>
      </c>
      <c r="Z43" s="127">
        <v>5.3E-3</v>
      </c>
      <c r="AA43" s="127">
        <v>5.1999999999999998E-3</v>
      </c>
      <c r="AB43" s="127">
        <v>5.1999999999999998E-3</v>
      </c>
      <c r="AC43" s="127">
        <v>4.4000000000000003E-3</v>
      </c>
      <c r="AD43" s="127">
        <v>3.5999999999999999E-3</v>
      </c>
      <c r="AE43" s="127">
        <v>2.8E-3</v>
      </c>
      <c r="AF43" s="127">
        <v>2E-3</v>
      </c>
      <c r="AG43" s="127">
        <v>1.1999999999999999E-3</v>
      </c>
      <c r="AH43" s="127">
        <v>1E-4</v>
      </c>
      <c r="AI43" s="127">
        <v>1E-4</v>
      </c>
      <c r="AJ43" s="127">
        <v>1E-4</v>
      </c>
      <c r="AK43" s="127">
        <v>1E-4</v>
      </c>
      <c r="AL43" s="127">
        <v>1E-4</v>
      </c>
      <c r="AM43" s="127">
        <v>1E-4</v>
      </c>
      <c r="AN43" s="127">
        <v>1E-4</v>
      </c>
      <c r="AO43" s="127">
        <v>1E-4</v>
      </c>
      <c r="AP43" s="127">
        <v>1E-4</v>
      </c>
      <c r="AQ43" s="127">
        <v>1E-4</v>
      </c>
      <c r="AR43" s="127">
        <v>1E-4</v>
      </c>
      <c r="AS43" s="127">
        <v>1E-4</v>
      </c>
      <c r="AT43" s="127">
        <v>1E-4</v>
      </c>
      <c r="AU43" s="127">
        <v>1E-4</v>
      </c>
      <c r="AV43" s="128">
        <v>1E-4</v>
      </c>
    </row>
    <row r="44" spans="1:48" x14ac:dyDescent="0.25">
      <c r="A44" s="124"/>
      <c r="B44" s="125">
        <v>44</v>
      </c>
      <c r="C44" s="126">
        <v>7.8799999999999995E-2</v>
      </c>
      <c r="D44" s="127">
        <v>6.8199999999999997E-2</v>
      </c>
      <c r="E44" s="127">
        <v>5.57E-2</v>
      </c>
      <c r="F44" s="127">
        <v>4.3200000000000002E-2</v>
      </c>
      <c r="G44" s="127">
        <v>3.0700000000000002E-2</v>
      </c>
      <c r="H44" s="127">
        <v>1.8200000000000001E-2</v>
      </c>
      <c r="I44" s="127">
        <v>1.72E-2</v>
      </c>
      <c r="J44" s="127">
        <v>1.6199999999999999E-2</v>
      </c>
      <c r="K44" s="127">
        <v>1.52E-2</v>
      </c>
      <c r="L44" s="127">
        <v>1.4200000000000001E-2</v>
      </c>
      <c r="M44" s="127">
        <v>1.32E-2</v>
      </c>
      <c r="N44" s="127">
        <v>1.24E-2</v>
      </c>
      <c r="O44" s="127">
        <v>1.1599999999999999E-2</v>
      </c>
      <c r="P44" s="127">
        <v>1.0800000000000001E-2</v>
      </c>
      <c r="Q44" s="127">
        <v>0.01</v>
      </c>
      <c r="R44" s="127">
        <v>9.1999999999999998E-3</v>
      </c>
      <c r="S44" s="127">
        <v>8.3999999999999995E-3</v>
      </c>
      <c r="T44" s="127">
        <v>7.6E-3</v>
      </c>
      <c r="U44" s="127">
        <v>6.7999999999999996E-3</v>
      </c>
      <c r="V44" s="127">
        <v>6.0000000000000001E-3</v>
      </c>
      <c r="W44" s="127">
        <v>5.1999999999999998E-3</v>
      </c>
      <c r="X44" s="127">
        <v>5.1000000000000004E-3</v>
      </c>
      <c r="Y44" s="127">
        <v>5.0000000000000001E-3</v>
      </c>
      <c r="Z44" s="127">
        <v>4.7999999999999996E-3</v>
      </c>
      <c r="AA44" s="127">
        <v>4.7000000000000002E-3</v>
      </c>
      <c r="AB44" s="127">
        <v>4.5999999999999999E-3</v>
      </c>
      <c r="AC44" s="127">
        <v>4.0000000000000001E-3</v>
      </c>
      <c r="AD44" s="127">
        <v>3.3999999999999998E-3</v>
      </c>
      <c r="AE44" s="127">
        <v>2.8E-3</v>
      </c>
      <c r="AF44" s="127">
        <v>2.2000000000000001E-3</v>
      </c>
      <c r="AG44" s="127">
        <v>1.6000000000000001E-3</v>
      </c>
      <c r="AH44" s="127">
        <v>1E-4</v>
      </c>
      <c r="AI44" s="127">
        <v>1E-4</v>
      </c>
      <c r="AJ44" s="127">
        <v>1E-4</v>
      </c>
      <c r="AK44" s="127">
        <v>1E-4</v>
      </c>
      <c r="AL44" s="127">
        <v>1E-4</v>
      </c>
      <c r="AM44" s="127">
        <v>1E-4</v>
      </c>
      <c r="AN44" s="127">
        <v>1E-4</v>
      </c>
      <c r="AO44" s="127">
        <v>1E-4</v>
      </c>
      <c r="AP44" s="127">
        <v>1E-4</v>
      </c>
      <c r="AQ44" s="127">
        <v>1E-4</v>
      </c>
      <c r="AR44" s="127">
        <v>1E-4</v>
      </c>
      <c r="AS44" s="127">
        <v>1E-4</v>
      </c>
      <c r="AT44" s="127">
        <v>1E-4</v>
      </c>
      <c r="AU44" s="127">
        <v>1E-4</v>
      </c>
      <c r="AV44" s="128">
        <v>1E-4</v>
      </c>
    </row>
    <row r="45" spans="1:48" x14ac:dyDescent="0.25">
      <c r="A45" s="124"/>
      <c r="B45" s="125">
        <v>45</v>
      </c>
      <c r="C45" s="126">
        <v>7.8E-2</v>
      </c>
      <c r="D45" s="127">
        <v>6.8000000000000005E-2</v>
      </c>
      <c r="E45" s="127">
        <v>5.5300000000000002E-2</v>
      </c>
      <c r="F45" s="127">
        <v>4.2500000000000003E-2</v>
      </c>
      <c r="G45" s="127">
        <v>2.98E-2</v>
      </c>
      <c r="H45" s="127">
        <v>1.7000000000000001E-2</v>
      </c>
      <c r="I45" s="127">
        <v>1.6199999999999999E-2</v>
      </c>
      <c r="J45" s="127">
        <v>1.54E-2</v>
      </c>
      <c r="K45" s="127">
        <v>1.46E-2</v>
      </c>
      <c r="L45" s="127">
        <v>1.38E-2</v>
      </c>
      <c r="M45" s="127">
        <v>1.2999999999999999E-2</v>
      </c>
      <c r="N45" s="127">
        <v>1.2200000000000001E-2</v>
      </c>
      <c r="O45" s="127">
        <v>1.14E-2</v>
      </c>
      <c r="P45" s="127">
        <v>1.06E-2</v>
      </c>
      <c r="Q45" s="127">
        <v>9.7999999999999997E-3</v>
      </c>
      <c r="R45" s="127">
        <v>8.9999999999999993E-3</v>
      </c>
      <c r="S45" s="127">
        <v>8.2000000000000007E-3</v>
      </c>
      <c r="T45" s="127">
        <v>7.4000000000000003E-3</v>
      </c>
      <c r="U45" s="127">
        <v>6.6E-3</v>
      </c>
      <c r="V45" s="127">
        <v>5.7999999999999996E-3</v>
      </c>
      <c r="W45" s="127">
        <v>5.0000000000000001E-3</v>
      </c>
      <c r="X45" s="127">
        <v>4.7999999999999996E-3</v>
      </c>
      <c r="Y45" s="127">
        <v>4.5999999999999999E-3</v>
      </c>
      <c r="Z45" s="127">
        <v>4.4000000000000003E-3</v>
      </c>
      <c r="AA45" s="127">
        <v>4.1999999999999997E-3</v>
      </c>
      <c r="AB45" s="127">
        <v>4.0000000000000001E-3</v>
      </c>
      <c r="AC45" s="127">
        <v>3.5999999999999999E-3</v>
      </c>
      <c r="AD45" s="127">
        <v>3.2000000000000002E-3</v>
      </c>
      <c r="AE45" s="127">
        <v>2.8E-3</v>
      </c>
      <c r="AF45" s="127">
        <v>2.3999999999999998E-3</v>
      </c>
      <c r="AG45" s="127">
        <v>2E-3</v>
      </c>
      <c r="AH45" s="127">
        <v>1E-4</v>
      </c>
      <c r="AI45" s="127">
        <v>1E-4</v>
      </c>
      <c r="AJ45" s="127">
        <v>1E-4</v>
      </c>
      <c r="AK45" s="127">
        <v>1E-4</v>
      </c>
      <c r="AL45" s="127">
        <v>1E-4</v>
      </c>
      <c r="AM45" s="127">
        <v>1E-4</v>
      </c>
      <c r="AN45" s="127">
        <v>1E-4</v>
      </c>
      <c r="AO45" s="127">
        <v>1E-4</v>
      </c>
      <c r="AP45" s="127">
        <v>1E-4</v>
      </c>
      <c r="AQ45" s="127">
        <v>1E-4</v>
      </c>
      <c r="AR45" s="127">
        <v>1E-4</v>
      </c>
      <c r="AS45" s="127">
        <v>1E-4</v>
      </c>
      <c r="AT45" s="127">
        <v>1E-4</v>
      </c>
      <c r="AU45" s="127">
        <v>1E-4</v>
      </c>
      <c r="AV45" s="128">
        <v>1E-4</v>
      </c>
    </row>
    <row r="46" spans="1:48" x14ac:dyDescent="0.25">
      <c r="A46" s="124"/>
      <c r="B46" s="125">
        <v>46</v>
      </c>
      <c r="C46" s="126">
        <v>7.7200000000000005E-2</v>
      </c>
      <c r="D46" s="127">
        <v>6.93E-2</v>
      </c>
      <c r="E46" s="127">
        <v>5.6300000000000003E-2</v>
      </c>
      <c r="F46" s="127">
        <v>4.3200000000000002E-2</v>
      </c>
      <c r="G46" s="127">
        <v>3.0099999999999998E-2</v>
      </c>
      <c r="H46" s="127">
        <v>1.7000000000000001E-2</v>
      </c>
      <c r="I46" s="127">
        <v>1.6299999999999999E-2</v>
      </c>
      <c r="J46" s="127">
        <v>1.55E-2</v>
      </c>
      <c r="K46" s="127">
        <v>1.4800000000000001E-2</v>
      </c>
      <c r="L46" s="127">
        <v>1.41E-2</v>
      </c>
      <c r="M46" s="127">
        <v>1.3299999999999999E-2</v>
      </c>
      <c r="N46" s="127">
        <v>1.26E-2</v>
      </c>
      <c r="O46" s="127">
        <v>1.18E-2</v>
      </c>
      <c r="P46" s="127">
        <v>1.0999999999999999E-2</v>
      </c>
      <c r="Q46" s="127">
        <v>1.03E-2</v>
      </c>
      <c r="R46" s="127">
        <v>9.4999999999999998E-3</v>
      </c>
      <c r="S46" s="127">
        <v>8.6999999999999994E-3</v>
      </c>
      <c r="T46" s="127">
        <v>8.0000000000000002E-3</v>
      </c>
      <c r="U46" s="127">
        <v>7.1999999999999998E-3</v>
      </c>
      <c r="V46" s="127">
        <v>6.4000000000000003E-3</v>
      </c>
      <c r="W46" s="127">
        <v>5.7000000000000002E-3</v>
      </c>
      <c r="X46" s="127">
        <v>5.3E-3</v>
      </c>
      <c r="Y46" s="127">
        <v>5.0000000000000001E-3</v>
      </c>
      <c r="Z46" s="127">
        <v>4.7000000000000002E-3</v>
      </c>
      <c r="AA46" s="127">
        <v>4.3E-3</v>
      </c>
      <c r="AB46" s="127">
        <v>4.0000000000000001E-3</v>
      </c>
      <c r="AC46" s="127">
        <v>3.8E-3</v>
      </c>
      <c r="AD46" s="127">
        <v>3.5999999999999999E-3</v>
      </c>
      <c r="AE46" s="127">
        <v>3.3999999999999998E-3</v>
      </c>
      <c r="AF46" s="127">
        <v>3.2000000000000002E-3</v>
      </c>
      <c r="AG46" s="127">
        <v>3.0000000000000001E-3</v>
      </c>
      <c r="AH46" s="127">
        <v>1E-4</v>
      </c>
      <c r="AI46" s="127">
        <v>1E-4</v>
      </c>
      <c r="AJ46" s="127">
        <v>1E-4</v>
      </c>
      <c r="AK46" s="127">
        <v>1E-4</v>
      </c>
      <c r="AL46" s="127">
        <v>1E-4</v>
      </c>
      <c r="AM46" s="127">
        <v>1E-4</v>
      </c>
      <c r="AN46" s="127">
        <v>1E-4</v>
      </c>
      <c r="AO46" s="127">
        <v>1E-4</v>
      </c>
      <c r="AP46" s="127">
        <v>1E-4</v>
      </c>
      <c r="AQ46" s="127">
        <v>1E-4</v>
      </c>
      <c r="AR46" s="127">
        <v>1E-4</v>
      </c>
      <c r="AS46" s="127">
        <v>1E-4</v>
      </c>
      <c r="AT46" s="127">
        <v>1E-4</v>
      </c>
      <c r="AU46" s="127">
        <v>1E-4</v>
      </c>
      <c r="AV46" s="128">
        <v>1E-4</v>
      </c>
    </row>
    <row r="47" spans="1:48" x14ac:dyDescent="0.25">
      <c r="A47" s="124"/>
      <c r="B47" s="125">
        <v>47</v>
      </c>
      <c r="C47" s="126">
        <v>7.6399999999999996E-2</v>
      </c>
      <c r="D47" s="127">
        <v>7.0699999999999999E-2</v>
      </c>
      <c r="E47" s="127">
        <v>5.7299999999999997E-2</v>
      </c>
      <c r="F47" s="127">
        <v>4.3799999999999999E-2</v>
      </c>
      <c r="G47" s="127">
        <v>3.04E-2</v>
      </c>
      <c r="H47" s="127">
        <v>1.7000000000000001E-2</v>
      </c>
      <c r="I47" s="127">
        <v>1.6299999999999999E-2</v>
      </c>
      <c r="J47" s="127">
        <v>1.5699999999999999E-2</v>
      </c>
      <c r="K47" s="127">
        <v>1.4999999999999999E-2</v>
      </c>
      <c r="L47" s="127">
        <v>1.43E-2</v>
      </c>
      <c r="M47" s="127">
        <v>1.37E-2</v>
      </c>
      <c r="N47" s="127">
        <v>1.29E-2</v>
      </c>
      <c r="O47" s="127">
        <v>1.2200000000000001E-2</v>
      </c>
      <c r="P47" s="127">
        <v>1.15E-2</v>
      </c>
      <c r="Q47" s="127">
        <v>1.0699999999999999E-2</v>
      </c>
      <c r="R47" s="127">
        <v>0.01</v>
      </c>
      <c r="S47" s="127">
        <v>9.2999999999999992E-3</v>
      </c>
      <c r="T47" s="127">
        <v>8.5000000000000006E-3</v>
      </c>
      <c r="U47" s="127">
        <v>7.7999999999999996E-3</v>
      </c>
      <c r="V47" s="127">
        <v>7.1000000000000004E-3</v>
      </c>
      <c r="W47" s="127">
        <v>6.3E-3</v>
      </c>
      <c r="X47" s="127">
        <v>5.8999999999999999E-3</v>
      </c>
      <c r="Y47" s="127">
        <v>5.4000000000000003E-3</v>
      </c>
      <c r="Z47" s="127">
        <v>4.8999999999999998E-3</v>
      </c>
      <c r="AA47" s="127">
        <v>4.4999999999999997E-3</v>
      </c>
      <c r="AB47" s="127">
        <v>4.0000000000000001E-3</v>
      </c>
      <c r="AC47" s="127">
        <v>4.0000000000000001E-3</v>
      </c>
      <c r="AD47" s="127">
        <v>4.0000000000000001E-3</v>
      </c>
      <c r="AE47" s="127">
        <v>4.0000000000000001E-3</v>
      </c>
      <c r="AF47" s="127">
        <v>4.0000000000000001E-3</v>
      </c>
      <c r="AG47" s="127">
        <v>4.0000000000000001E-3</v>
      </c>
      <c r="AH47" s="127">
        <v>1E-4</v>
      </c>
      <c r="AI47" s="127">
        <v>1E-4</v>
      </c>
      <c r="AJ47" s="127">
        <v>1E-4</v>
      </c>
      <c r="AK47" s="127">
        <v>1E-4</v>
      </c>
      <c r="AL47" s="127">
        <v>1E-4</v>
      </c>
      <c r="AM47" s="127">
        <v>1E-4</v>
      </c>
      <c r="AN47" s="127">
        <v>1E-4</v>
      </c>
      <c r="AO47" s="127">
        <v>1E-4</v>
      </c>
      <c r="AP47" s="127">
        <v>1E-4</v>
      </c>
      <c r="AQ47" s="127">
        <v>1E-4</v>
      </c>
      <c r="AR47" s="127">
        <v>1E-4</v>
      </c>
      <c r="AS47" s="127">
        <v>1E-4</v>
      </c>
      <c r="AT47" s="127">
        <v>1E-4</v>
      </c>
      <c r="AU47" s="127">
        <v>1E-4</v>
      </c>
      <c r="AV47" s="128">
        <v>1E-4</v>
      </c>
    </row>
    <row r="48" spans="1:48" x14ac:dyDescent="0.25">
      <c r="A48" s="124"/>
      <c r="B48" s="125">
        <v>48</v>
      </c>
      <c r="C48" s="126">
        <v>7.5700000000000003E-2</v>
      </c>
      <c r="D48" s="127">
        <v>7.1999999999999995E-2</v>
      </c>
      <c r="E48" s="127">
        <v>5.8299999999999998E-2</v>
      </c>
      <c r="F48" s="127">
        <v>4.4499999999999998E-2</v>
      </c>
      <c r="G48" s="127">
        <v>3.0800000000000001E-2</v>
      </c>
      <c r="H48" s="127">
        <v>1.7000000000000001E-2</v>
      </c>
      <c r="I48" s="127">
        <v>1.6400000000000001E-2</v>
      </c>
      <c r="J48" s="127">
        <v>1.5800000000000002E-2</v>
      </c>
      <c r="K48" s="127">
        <v>1.52E-2</v>
      </c>
      <c r="L48" s="127">
        <v>1.46E-2</v>
      </c>
      <c r="M48" s="127">
        <v>1.4E-2</v>
      </c>
      <c r="N48" s="127">
        <v>1.3299999999999999E-2</v>
      </c>
      <c r="O48" s="127">
        <v>1.26E-2</v>
      </c>
      <c r="P48" s="127">
        <v>1.1900000000000001E-2</v>
      </c>
      <c r="Q48" s="127">
        <v>1.12E-2</v>
      </c>
      <c r="R48" s="127">
        <v>1.0500000000000001E-2</v>
      </c>
      <c r="S48" s="127">
        <v>9.7999999999999997E-3</v>
      </c>
      <c r="T48" s="127">
        <v>9.1000000000000004E-3</v>
      </c>
      <c r="U48" s="127">
        <v>8.3999999999999995E-3</v>
      </c>
      <c r="V48" s="127">
        <v>7.7000000000000002E-3</v>
      </c>
      <c r="W48" s="127">
        <v>7.0000000000000001E-3</v>
      </c>
      <c r="X48" s="127">
        <v>6.4000000000000003E-3</v>
      </c>
      <c r="Y48" s="127">
        <v>5.7999999999999996E-3</v>
      </c>
      <c r="Z48" s="127">
        <v>5.1999999999999998E-3</v>
      </c>
      <c r="AA48" s="127">
        <v>4.5999999999999999E-3</v>
      </c>
      <c r="AB48" s="127">
        <v>4.0000000000000001E-3</v>
      </c>
      <c r="AC48" s="127">
        <v>4.1999999999999997E-3</v>
      </c>
      <c r="AD48" s="127">
        <v>4.4000000000000003E-3</v>
      </c>
      <c r="AE48" s="127">
        <v>4.5999999999999999E-3</v>
      </c>
      <c r="AF48" s="127">
        <v>4.7999999999999996E-3</v>
      </c>
      <c r="AG48" s="127">
        <v>5.0000000000000001E-3</v>
      </c>
      <c r="AH48" s="127">
        <v>1E-4</v>
      </c>
      <c r="AI48" s="127">
        <v>1E-4</v>
      </c>
      <c r="AJ48" s="127">
        <v>1E-4</v>
      </c>
      <c r="AK48" s="127">
        <v>1E-4</v>
      </c>
      <c r="AL48" s="127">
        <v>1E-4</v>
      </c>
      <c r="AM48" s="127">
        <v>1E-4</v>
      </c>
      <c r="AN48" s="127">
        <v>1E-4</v>
      </c>
      <c r="AO48" s="127">
        <v>1E-4</v>
      </c>
      <c r="AP48" s="127">
        <v>1E-4</v>
      </c>
      <c r="AQ48" s="127">
        <v>1E-4</v>
      </c>
      <c r="AR48" s="127">
        <v>1E-4</v>
      </c>
      <c r="AS48" s="127">
        <v>1E-4</v>
      </c>
      <c r="AT48" s="127">
        <v>1E-4</v>
      </c>
      <c r="AU48" s="127">
        <v>1E-4</v>
      </c>
      <c r="AV48" s="128">
        <v>1E-4</v>
      </c>
    </row>
    <row r="49" spans="1:48" x14ac:dyDescent="0.25">
      <c r="A49" s="124"/>
      <c r="B49" s="125">
        <v>49</v>
      </c>
      <c r="C49" s="126">
        <v>7.4899999999999994E-2</v>
      </c>
      <c r="D49" s="127">
        <v>3.5999999999999997E-2</v>
      </c>
      <c r="E49" s="127">
        <v>2.9100000000000001E-2</v>
      </c>
      <c r="F49" s="127">
        <v>2.23E-2</v>
      </c>
      <c r="G49" s="127">
        <v>1.54E-2</v>
      </c>
      <c r="H49" s="127">
        <v>8.5000000000000006E-3</v>
      </c>
      <c r="I49" s="127">
        <v>8.2000000000000007E-3</v>
      </c>
      <c r="J49" s="127">
        <v>7.9000000000000008E-3</v>
      </c>
      <c r="K49" s="127">
        <v>7.6E-3</v>
      </c>
      <c r="L49" s="127">
        <v>7.3000000000000001E-3</v>
      </c>
      <c r="M49" s="127">
        <v>7.0000000000000001E-3</v>
      </c>
      <c r="N49" s="127">
        <v>6.7000000000000002E-3</v>
      </c>
      <c r="O49" s="127">
        <v>6.3E-3</v>
      </c>
      <c r="P49" s="127">
        <v>6.0000000000000001E-3</v>
      </c>
      <c r="Q49" s="127">
        <v>5.5999999999999999E-3</v>
      </c>
      <c r="R49" s="127">
        <v>5.3E-3</v>
      </c>
      <c r="S49" s="127">
        <v>4.8999999999999998E-3</v>
      </c>
      <c r="T49" s="127">
        <v>4.5999999999999999E-3</v>
      </c>
      <c r="U49" s="127">
        <v>4.1999999999999997E-3</v>
      </c>
      <c r="V49" s="127">
        <v>3.8999999999999998E-3</v>
      </c>
      <c r="W49" s="127">
        <v>3.5000000000000001E-3</v>
      </c>
      <c r="X49" s="127">
        <v>3.2000000000000002E-3</v>
      </c>
      <c r="Y49" s="127">
        <v>2.8999999999999998E-3</v>
      </c>
      <c r="Z49" s="127">
        <v>2.5999999999999999E-3</v>
      </c>
      <c r="AA49" s="127">
        <v>2.3E-3</v>
      </c>
      <c r="AB49" s="127">
        <v>2E-3</v>
      </c>
      <c r="AC49" s="127">
        <v>2.0999999999999999E-3</v>
      </c>
      <c r="AD49" s="127">
        <v>2.2000000000000001E-3</v>
      </c>
      <c r="AE49" s="127">
        <v>2.3E-3</v>
      </c>
      <c r="AF49" s="127">
        <v>2.3999999999999998E-3</v>
      </c>
      <c r="AG49" s="127">
        <v>2.5000000000000001E-3</v>
      </c>
      <c r="AH49" s="127">
        <v>1E-4</v>
      </c>
      <c r="AI49" s="127">
        <v>1E-4</v>
      </c>
      <c r="AJ49" s="127">
        <v>1E-4</v>
      </c>
      <c r="AK49" s="127">
        <v>1E-4</v>
      </c>
      <c r="AL49" s="127">
        <v>1E-4</v>
      </c>
      <c r="AM49" s="127">
        <v>1E-4</v>
      </c>
      <c r="AN49" s="127">
        <v>1E-4</v>
      </c>
      <c r="AO49" s="127">
        <v>1E-4</v>
      </c>
      <c r="AP49" s="127">
        <v>1E-4</v>
      </c>
      <c r="AQ49" s="127">
        <v>1E-4</v>
      </c>
      <c r="AR49" s="127">
        <v>1E-4</v>
      </c>
      <c r="AS49" s="127">
        <v>1E-4</v>
      </c>
      <c r="AT49" s="127">
        <v>1E-4</v>
      </c>
      <c r="AU49" s="127">
        <v>1E-4</v>
      </c>
      <c r="AV49" s="128">
        <v>1E-4</v>
      </c>
    </row>
    <row r="50" spans="1:48" x14ac:dyDescent="0.25">
      <c r="A50" s="124"/>
      <c r="B50" s="125">
        <v>50</v>
      </c>
      <c r="C50" s="126">
        <v>7.4200000000000002E-2</v>
      </c>
      <c r="D50" s="127">
        <v>3.56E-2</v>
      </c>
      <c r="E50" s="127">
        <v>2.8799999999999999E-2</v>
      </c>
      <c r="F50" s="127">
        <v>2.1999999999999999E-2</v>
      </c>
      <c r="G50" s="127">
        <v>1.52E-2</v>
      </c>
      <c r="H50" s="127">
        <v>8.3999999999999995E-3</v>
      </c>
      <c r="I50" s="127">
        <v>8.0999999999999996E-3</v>
      </c>
      <c r="J50" s="127">
        <v>7.7999999999999996E-3</v>
      </c>
      <c r="K50" s="127">
        <v>7.4999999999999997E-3</v>
      </c>
      <c r="L50" s="127">
        <v>7.1999999999999998E-3</v>
      </c>
      <c r="M50" s="127">
        <v>6.8999999999999999E-3</v>
      </c>
      <c r="N50" s="127">
        <v>6.6E-3</v>
      </c>
      <c r="O50" s="127">
        <v>6.1999999999999998E-3</v>
      </c>
      <c r="P50" s="127">
        <v>5.8999999999999999E-3</v>
      </c>
      <c r="Q50" s="127">
        <v>5.4999999999999997E-3</v>
      </c>
      <c r="R50" s="127">
        <v>5.1999999999999998E-3</v>
      </c>
      <c r="S50" s="127">
        <v>4.8999999999999998E-3</v>
      </c>
      <c r="T50" s="127">
        <v>4.4999999999999997E-3</v>
      </c>
      <c r="U50" s="127">
        <v>4.1999999999999997E-3</v>
      </c>
      <c r="V50" s="127">
        <v>3.8E-3</v>
      </c>
      <c r="W50" s="127">
        <v>3.5000000000000001E-3</v>
      </c>
      <c r="X50" s="127">
        <v>3.2000000000000002E-3</v>
      </c>
      <c r="Y50" s="127">
        <v>2.8999999999999998E-3</v>
      </c>
      <c r="Z50" s="127">
        <v>2.5999999999999999E-3</v>
      </c>
      <c r="AA50" s="127">
        <v>2.3E-3</v>
      </c>
      <c r="AB50" s="127">
        <v>2E-3</v>
      </c>
      <c r="AC50" s="127">
        <v>2.0999999999999999E-3</v>
      </c>
      <c r="AD50" s="127">
        <v>2.2000000000000001E-3</v>
      </c>
      <c r="AE50" s="127">
        <v>2.3E-3</v>
      </c>
      <c r="AF50" s="127">
        <v>2.3999999999999998E-3</v>
      </c>
      <c r="AG50" s="127">
        <v>2.5000000000000001E-3</v>
      </c>
      <c r="AH50" s="127">
        <v>1E-4</v>
      </c>
      <c r="AI50" s="127">
        <v>1E-4</v>
      </c>
      <c r="AJ50" s="127">
        <v>1E-4</v>
      </c>
      <c r="AK50" s="127">
        <v>1E-4</v>
      </c>
      <c r="AL50" s="127">
        <v>1E-4</v>
      </c>
      <c r="AM50" s="127">
        <v>1E-4</v>
      </c>
      <c r="AN50" s="127">
        <v>1E-4</v>
      </c>
      <c r="AO50" s="127">
        <v>1E-4</v>
      </c>
      <c r="AP50" s="127">
        <v>1E-4</v>
      </c>
      <c r="AQ50" s="127">
        <v>1E-4</v>
      </c>
      <c r="AR50" s="127">
        <v>1E-4</v>
      </c>
      <c r="AS50" s="127">
        <v>1E-4</v>
      </c>
      <c r="AT50" s="127">
        <v>1E-4</v>
      </c>
      <c r="AU50" s="127">
        <v>1E-4</v>
      </c>
      <c r="AV50" s="128">
        <v>1E-4</v>
      </c>
    </row>
    <row r="51" spans="1:48" x14ac:dyDescent="0.25">
      <c r="A51" s="124"/>
      <c r="B51" s="125">
        <v>51</v>
      </c>
      <c r="C51" s="126">
        <v>7.3400000000000007E-2</v>
      </c>
      <c r="D51" s="127">
        <v>3.5299999999999998E-2</v>
      </c>
      <c r="E51" s="127">
        <v>2.8500000000000001E-2</v>
      </c>
      <c r="F51" s="127">
        <v>2.18E-2</v>
      </c>
      <c r="G51" s="127">
        <v>1.5100000000000001E-2</v>
      </c>
      <c r="H51" s="127">
        <v>8.3000000000000001E-3</v>
      </c>
      <c r="I51" s="127">
        <v>8.0000000000000002E-3</v>
      </c>
      <c r="J51" s="127">
        <v>7.7000000000000002E-3</v>
      </c>
      <c r="K51" s="127">
        <v>7.4000000000000003E-3</v>
      </c>
      <c r="L51" s="127">
        <v>7.1999999999999998E-3</v>
      </c>
      <c r="M51" s="127">
        <v>6.8999999999999999E-3</v>
      </c>
      <c r="N51" s="127">
        <v>6.4999999999999997E-3</v>
      </c>
      <c r="O51" s="127">
        <v>6.1999999999999998E-3</v>
      </c>
      <c r="P51" s="127">
        <v>5.7999999999999996E-3</v>
      </c>
      <c r="Q51" s="127">
        <v>5.4999999999999997E-3</v>
      </c>
      <c r="R51" s="127">
        <v>5.1000000000000004E-3</v>
      </c>
      <c r="S51" s="127">
        <v>4.7999999999999996E-3</v>
      </c>
      <c r="T51" s="127">
        <v>4.4999999999999997E-3</v>
      </c>
      <c r="U51" s="127">
        <v>4.1000000000000003E-3</v>
      </c>
      <c r="V51" s="127">
        <v>3.8E-3</v>
      </c>
      <c r="W51" s="127">
        <v>3.3999999999999998E-3</v>
      </c>
      <c r="X51" s="127">
        <v>3.0999999999999999E-3</v>
      </c>
      <c r="Y51" s="127">
        <v>2.8E-3</v>
      </c>
      <c r="Z51" s="127">
        <v>2.5000000000000001E-3</v>
      </c>
      <c r="AA51" s="127">
        <v>2.3E-3</v>
      </c>
      <c r="AB51" s="127">
        <v>2E-3</v>
      </c>
      <c r="AC51" s="127">
        <v>2.0999999999999999E-3</v>
      </c>
      <c r="AD51" s="127">
        <v>2.2000000000000001E-3</v>
      </c>
      <c r="AE51" s="127">
        <v>2.3E-3</v>
      </c>
      <c r="AF51" s="127">
        <v>2.3999999999999998E-3</v>
      </c>
      <c r="AG51" s="127">
        <v>2.5000000000000001E-3</v>
      </c>
      <c r="AH51" s="127">
        <v>1E-4</v>
      </c>
      <c r="AI51" s="127">
        <v>1E-4</v>
      </c>
      <c r="AJ51" s="127">
        <v>1E-4</v>
      </c>
      <c r="AK51" s="127">
        <v>1E-4</v>
      </c>
      <c r="AL51" s="127">
        <v>1E-4</v>
      </c>
      <c r="AM51" s="127">
        <v>1E-4</v>
      </c>
      <c r="AN51" s="127">
        <v>1E-4</v>
      </c>
      <c r="AO51" s="127">
        <v>1E-4</v>
      </c>
      <c r="AP51" s="127">
        <v>1E-4</v>
      </c>
      <c r="AQ51" s="127">
        <v>1E-4</v>
      </c>
      <c r="AR51" s="127">
        <v>1E-4</v>
      </c>
      <c r="AS51" s="127">
        <v>1E-4</v>
      </c>
      <c r="AT51" s="127">
        <v>1E-4</v>
      </c>
      <c r="AU51" s="127">
        <v>1E-4</v>
      </c>
      <c r="AV51" s="128">
        <v>1E-4</v>
      </c>
    </row>
    <row r="52" spans="1:48" x14ac:dyDescent="0.25">
      <c r="A52" s="124"/>
      <c r="B52" s="125">
        <v>52</v>
      </c>
      <c r="C52" s="126">
        <v>7.2700000000000001E-2</v>
      </c>
      <c r="D52" s="127">
        <v>3.49E-2</v>
      </c>
      <c r="E52" s="127">
        <v>2.8299999999999999E-2</v>
      </c>
      <c r="F52" s="127">
        <v>2.1600000000000001E-2</v>
      </c>
      <c r="G52" s="127">
        <v>1.49E-2</v>
      </c>
      <c r="H52" s="127">
        <v>8.2000000000000007E-3</v>
      </c>
      <c r="I52" s="127">
        <v>8.0000000000000002E-3</v>
      </c>
      <c r="J52" s="127">
        <v>7.7000000000000002E-3</v>
      </c>
      <c r="K52" s="127">
        <v>7.4000000000000003E-3</v>
      </c>
      <c r="L52" s="127">
        <v>7.1000000000000004E-3</v>
      </c>
      <c r="M52" s="127">
        <v>6.7999999999999996E-3</v>
      </c>
      <c r="N52" s="127">
        <v>6.4999999999999997E-3</v>
      </c>
      <c r="O52" s="127">
        <v>6.1000000000000004E-3</v>
      </c>
      <c r="P52" s="127">
        <v>5.7999999999999996E-3</v>
      </c>
      <c r="Q52" s="127">
        <v>5.4000000000000003E-3</v>
      </c>
      <c r="R52" s="127">
        <v>5.1000000000000004E-3</v>
      </c>
      <c r="S52" s="127">
        <v>4.7999999999999996E-3</v>
      </c>
      <c r="T52" s="127">
        <v>4.4000000000000003E-3</v>
      </c>
      <c r="U52" s="127">
        <v>4.1000000000000003E-3</v>
      </c>
      <c r="V52" s="127">
        <v>3.7000000000000002E-3</v>
      </c>
      <c r="W52" s="127">
        <v>3.3999999999999998E-3</v>
      </c>
      <c r="X52" s="127">
        <v>3.0999999999999999E-3</v>
      </c>
      <c r="Y52" s="127">
        <v>2.8E-3</v>
      </c>
      <c r="Z52" s="127">
        <v>2.5000000000000001E-3</v>
      </c>
      <c r="AA52" s="127">
        <v>2.2000000000000001E-3</v>
      </c>
      <c r="AB52" s="127">
        <v>1.9E-3</v>
      </c>
      <c r="AC52" s="127">
        <v>2E-3</v>
      </c>
      <c r="AD52" s="127">
        <v>2.0999999999999999E-3</v>
      </c>
      <c r="AE52" s="127">
        <v>2.2000000000000001E-3</v>
      </c>
      <c r="AF52" s="127">
        <v>2.3E-3</v>
      </c>
      <c r="AG52" s="127">
        <v>2.3999999999999998E-3</v>
      </c>
      <c r="AH52" s="127">
        <v>1E-4</v>
      </c>
      <c r="AI52" s="127">
        <v>1E-4</v>
      </c>
      <c r="AJ52" s="127">
        <v>1E-4</v>
      </c>
      <c r="AK52" s="127">
        <v>1E-4</v>
      </c>
      <c r="AL52" s="127">
        <v>1E-4</v>
      </c>
      <c r="AM52" s="127">
        <v>1E-4</v>
      </c>
      <c r="AN52" s="127">
        <v>1E-4</v>
      </c>
      <c r="AO52" s="127">
        <v>1E-4</v>
      </c>
      <c r="AP52" s="127">
        <v>1E-4</v>
      </c>
      <c r="AQ52" s="127">
        <v>1E-4</v>
      </c>
      <c r="AR52" s="127">
        <v>1E-4</v>
      </c>
      <c r="AS52" s="127">
        <v>1E-4</v>
      </c>
      <c r="AT52" s="127">
        <v>1E-4</v>
      </c>
      <c r="AU52" s="127">
        <v>1E-4</v>
      </c>
      <c r="AV52" s="128">
        <v>1E-4</v>
      </c>
    </row>
    <row r="53" spans="1:48" x14ac:dyDescent="0.25">
      <c r="A53" s="129"/>
      <c r="B53" s="125">
        <v>53</v>
      </c>
      <c r="C53" s="126">
        <v>7.1999999999999995E-2</v>
      </c>
      <c r="D53" s="127">
        <v>3.4599999999999999E-2</v>
      </c>
      <c r="E53" s="127">
        <v>2.8000000000000001E-2</v>
      </c>
      <c r="F53" s="127">
        <v>2.1399999999999999E-2</v>
      </c>
      <c r="G53" s="127">
        <v>1.4800000000000001E-2</v>
      </c>
      <c r="H53" s="127">
        <v>8.2000000000000007E-3</v>
      </c>
      <c r="I53" s="127">
        <v>7.9000000000000008E-3</v>
      </c>
      <c r="J53" s="127">
        <v>7.6E-3</v>
      </c>
      <c r="K53" s="127">
        <v>7.3000000000000001E-3</v>
      </c>
      <c r="L53" s="127">
        <v>7.0000000000000001E-3</v>
      </c>
      <c r="M53" s="127">
        <v>6.7000000000000002E-3</v>
      </c>
      <c r="N53" s="127">
        <v>6.4000000000000003E-3</v>
      </c>
      <c r="O53" s="127">
        <v>6.1000000000000004E-3</v>
      </c>
      <c r="P53" s="127">
        <v>5.7000000000000002E-3</v>
      </c>
      <c r="Q53" s="127">
        <v>5.4000000000000003E-3</v>
      </c>
      <c r="R53" s="127">
        <v>5.0000000000000001E-3</v>
      </c>
      <c r="S53" s="127">
        <v>4.7000000000000002E-3</v>
      </c>
      <c r="T53" s="127">
        <v>4.4000000000000003E-3</v>
      </c>
      <c r="U53" s="127">
        <v>4.0000000000000001E-3</v>
      </c>
      <c r="V53" s="127">
        <v>3.7000000000000002E-3</v>
      </c>
      <c r="W53" s="127">
        <v>3.3999999999999998E-3</v>
      </c>
      <c r="X53" s="127">
        <v>3.0999999999999999E-3</v>
      </c>
      <c r="Y53" s="127">
        <v>2.8E-3</v>
      </c>
      <c r="Z53" s="127">
        <v>2.5000000000000001E-3</v>
      </c>
      <c r="AA53" s="127">
        <v>2.2000000000000001E-3</v>
      </c>
      <c r="AB53" s="127">
        <v>1.9E-3</v>
      </c>
      <c r="AC53" s="127">
        <v>2E-3</v>
      </c>
      <c r="AD53" s="127">
        <v>2.0999999999999999E-3</v>
      </c>
      <c r="AE53" s="127">
        <v>2.2000000000000001E-3</v>
      </c>
      <c r="AF53" s="127">
        <v>2.3E-3</v>
      </c>
      <c r="AG53" s="127">
        <v>2.3999999999999998E-3</v>
      </c>
      <c r="AH53" s="127">
        <v>1E-4</v>
      </c>
      <c r="AI53" s="127">
        <v>1E-4</v>
      </c>
      <c r="AJ53" s="127">
        <v>1E-4</v>
      </c>
      <c r="AK53" s="127">
        <v>1E-4</v>
      </c>
      <c r="AL53" s="127">
        <v>1E-4</v>
      </c>
      <c r="AM53" s="127">
        <v>1E-4</v>
      </c>
      <c r="AN53" s="127">
        <v>1E-4</v>
      </c>
      <c r="AO53" s="127">
        <v>1E-4</v>
      </c>
      <c r="AP53" s="127">
        <v>1E-4</v>
      </c>
      <c r="AQ53" s="127">
        <v>1E-4</v>
      </c>
      <c r="AR53" s="127">
        <v>1E-4</v>
      </c>
      <c r="AS53" s="127">
        <v>1E-4</v>
      </c>
      <c r="AT53" s="127">
        <v>1E-4</v>
      </c>
      <c r="AU53" s="127">
        <v>1E-4</v>
      </c>
      <c r="AV53" s="128">
        <v>1E-4</v>
      </c>
    </row>
    <row r="54" spans="1:48" x14ac:dyDescent="0.25">
      <c r="A54" s="124"/>
      <c r="B54" s="125">
        <v>54</v>
      </c>
      <c r="C54" s="126">
        <v>7.1199999999999999E-2</v>
      </c>
      <c r="D54" s="127">
        <v>3.4200000000000001E-2</v>
      </c>
      <c r="E54" s="127">
        <v>2.7699999999999999E-2</v>
      </c>
      <c r="F54" s="127">
        <v>2.12E-2</v>
      </c>
      <c r="G54" s="127">
        <v>1.46E-2</v>
      </c>
      <c r="H54" s="127">
        <v>8.0999999999999996E-3</v>
      </c>
      <c r="I54" s="127">
        <v>7.7999999999999996E-3</v>
      </c>
      <c r="J54" s="127">
        <v>7.4999999999999997E-3</v>
      </c>
      <c r="K54" s="127">
        <v>7.1999999999999998E-3</v>
      </c>
      <c r="L54" s="127">
        <v>6.8999999999999999E-3</v>
      </c>
      <c r="M54" s="127">
        <v>6.7000000000000002E-3</v>
      </c>
      <c r="N54" s="127">
        <v>6.3E-3</v>
      </c>
      <c r="O54" s="127">
        <v>6.0000000000000001E-3</v>
      </c>
      <c r="P54" s="127">
        <v>5.7000000000000002E-3</v>
      </c>
      <c r="Q54" s="127">
        <v>5.3E-3</v>
      </c>
      <c r="R54" s="127">
        <v>5.0000000000000001E-3</v>
      </c>
      <c r="S54" s="127">
        <v>4.7000000000000002E-3</v>
      </c>
      <c r="T54" s="127">
        <v>4.3E-3</v>
      </c>
      <c r="U54" s="127">
        <v>4.0000000000000001E-3</v>
      </c>
      <c r="V54" s="127">
        <v>3.7000000000000002E-3</v>
      </c>
      <c r="W54" s="127">
        <v>3.3E-3</v>
      </c>
      <c r="X54" s="127">
        <v>3.0000000000000001E-3</v>
      </c>
      <c r="Y54" s="127">
        <v>2.8E-3</v>
      </c>
      <c r="Z54" s="127">
        <v>2.5000000000000001E-3</v>
      </c>
      <c r="AA54" s="127">
        <v>2.2000000000000001E-3</v>
      </c>
      <c r="AB54" s="127">
        <v>1.9E-3</v>
      </c>
      <c r="AC54" s="127">
        <v>2E-3</v>
      </c>
      <c r="AD54" s="127">
        <v>2.0999999999999999E-3</v>
      </c>
      <c r="AE54" s="127">
        <v>2.2000000000000001E-3</v>
      </c>
      <c r="AF54" s="127">
        <v>2.3E-3</v>
      </c>
      <c r="AG54" s="127">
        <v>2.3999999999999998E-3</v>
      </c>
      <c r="AH54" s="127">
        <v>1E-4</v>
      </c>
      <c r="AI54" s="127">
        <v>1E-4</v>
      </c>
      <c r="AJ54" s="127">
        <v>1E-4</v>
      </c>
      <c r="AK54" s="127">
        <v>1E-4</v>
      </c>
      <c r="AL54" s="127">
        <v>1E-4</v>
      </c>
      <c r="AM54" s="127">
        <v>1E-4</v>
      </c>
      <c r="AN54" s="127">
        <v>1E-4</v>
      </c>
      <c r="AO54" s="127">
        <v>1E-4</v>
      </c>
      <c r="AP54" s="127">
        <v>1E-4</v>
      </c>
      <c r="AQ54" s="127">
        <v>1E-4</v>
      </c>
      <c r="AR54" s="127">
        <v>1E-4</v>
      </c>
      <c r="AS54" s="127">
        <v>1E-4</v>
      </c>
      <c r="AT54" s="127">
        <v>1E-4</v>
      </c>
      <c r="AU54" s="127">
        <v>1E-4</v>
      </c>
      <c r="AV54" s="128">
        <v>1E-4</v>
      </c>
    </row>
    <row r="55" spans="1:48" x14ac:dyDescent="0.25">
      <c r="A55" s="124"/>
      <c r="B55" s="125">
        <v>55</v>
      </c>
      <c r="C55" s="126">
        <v>7.0499999999999993E-2</v>
      </c>
      <c r="D55" s="127">
        <v>3.39E-2</v>
      </c>
      <c r="E55" s="127">
        <v>2.7400000000000001E-2</v>
      </c>
      <c r="F55" s="127">
        <v>2.0899999999999998E-2</v>
      </c>
      <c r="G55" s="127">
        <v>1.4500000000000001E-2</v>
      </c>
      <c r="H55" s="127">
        <v>8.0000000000000002E-3</v>
      </c>
      <c r="I55" s="127">
        <v>7.7000000000000002E-3</v>
      </c>
      <c r="J55" s="127">
        <v>7.4000000000000003E-3</v>
      </c>
      <c r="K55" s="127">
        <v>7.1999999999999998E-3</v>
      </c>
      <c r="L55" s="127">
        <v>6.8999999999999999E-3</v>
      </c>
      <c r="M55" s="127">
        <v>6.6E-3</v>
      </c>
      <c r="N55" s="127">
        <v>6.3E-3</v>
      </c>
      <c r="O55" s="127">
        <v>5.8999999999999999E-3</v>
      </c>
      <c r="P55" s="127">
        <v>5.5999999999999999E-3</v>
      </c>
      <c r="Q55" s="127">
        <v>5.3E-3</v>
      </c>
      <c r="R55" s="127">
        <v>4.8999999999999998E-3</v>
      </c>
      <c r="S55" s="127">
        <v>4.5999999999999999E-3</v>
      </c>
      <c r="T55" s="127">
        <v>4.3E-3</v>
      </c>
      <c r="U55" s="127">
        <v>4.0000000000000001E-3</v>
      </c>
      <c r="V55" s="127">
        <v>3.5999999999999999E-3</v>
      </c>
      <c r="W55" s="127">
        <v>3.3E-3</v>
      </c>
      <c r="X55" s="127">
        <v>3.0000000000000001E-3</v>
      </c>
      <c r="Y55" s="127">
        <v>2.7000000000000001E-3</v>
      </c>
      <c r="Z55" s="127">
        <v>2.3999999999999998E-3</v>
      </c>
      <c r="AA55" s="127">
        <v>2.2000000000000001E-3</v>
      </c>
      <c r="AB55" s="127">
        <v>1.9E-3</v>
      </c>
      <c r="AC55" s="127">
        <v>2E-3</v>
      </c>
      <c r="AD55" s="127">
        <v>2.0999999999999999E-3</v>
      </c>
      <c r="AE55" s="127">
        <v>2.2000000000000001E-3</v>
      </c>
      <c r="AF55" s="127">
        <v>2.3E-3</v>
      </c>
      <c r="AG55" s="127">
        <v>2.3999999999999998E-3</v>
      </c>
      <c r="AH55" s="127">
        <v>1E-4</v>
      </c>
      <c r="AI55" s="127">
        <v>1E-4</v>
      </c>
      <c r="AJ55" s="127">
        <v>1E-4</v>
      </c>
      <c r="AK55" s="127">
        <v>1E-4</v>
      </c>
      <c r="AL55" s="127">
        <v>1E-4</v>
      </c>
      <c r="AM55" s="127">
        <v>1E-4</v>
      </c>
      <c r="AN55" s="127">
        <v>1E-4</v>
      </c>
      <c r="AO55" s="127">
        <v>1E-4</v>
      </c>
      <c r="AP55" s="127">
        <v>1E-4</v>
      </c>
      <c r="AQ55" s="127">
        <v>1E-4</v>
      </c>
      <c r="AR55" s="127">
        <v>1E-4</v>
      </c>
      <c r="AS55" s="127">
        <v>1E-4</v>
      </c>
      <c r="AT55" s="127">
        <v>1E-4</v>
      </c>
      <c r="AU55" s="127">
        <v>1E-4</v>
      </c>
      <c r="AV55" s="128">
        <v>1E-4</v>
      </c>
    </row>
    <row r="56" spans="1:48" x14ac:dyDescent="0.25">
      <c r="A56" s="124"/>
      <c r="B56" s="125">
        <v>56</v>
      </c>
      <c r="C56" s="126">
        <v>6.9800000000000001E-2</v>
      </c>
      <c r="D56" s="127">
        <v>3.3599999999999998E-2</v>
      </c>
      <c r="E56" s="127">
        <v>2.7099999999999999E-2</v>
      </c>
      <c r="F56" s="127">
        <v>2.07E-2</v>
      </c>
      <c r="G56" s="127">
        <v>1.43E-2</v>
      </c>
      <c r="H56" s="127">
        <v>7.9000000000000008E-3</v>
      </c>
      <c r="I56" s="127">
        <v>7.6E-3</v>
      </c>
      <c r="J56" s="127">
        <v>7.4000000000000003E-3</v>
      </c>
      <c r="K56" s="127">
        <v>7.1000000000000004E-3</v>
      </c>
      <c r="L56" s="127">
        <v>6.7999999999999996E-3</v>
      </c>
      <c r="M56" s="127">
        <v>6.4999999999999997E-3</v>
      </c>
      <c r="N56" s="127">
        <v>6.1999999999999998E-3</v>
      </c>
      <c r="O56" s="127">
        <v>5.8999999999999999E-3</v>
      </c>
      <c r="P56" s="127">
        <v>5.4999999999999997E-3</v>
      </c>
      <c r="Q56" s="127">
        <v>5.1999999999999998E-3</v>
      </c>
      <c r="R56" s="127">
        <v>4.8999999999999998E-3</v>
      </c>
      <c r="S56" s="127">
        <v>4.5999999999999999E-3</v>
      </c>
      <c r="T56" s="127">
        <v>4.1999999999999997E-3</v>
      </c>
      <c r="U56" s="127">
        <v>3.8999999999999998E-3</v>
      </c>
      <c r="V56" s="127">
        <v>3.5999999999999999E-3</v>
      </c>
      <c r="W56" s="127">
        <v>3.3E-3</v>
      </c>
      <c r="X56" s="127">
        <v>3.0000000000000001E-3</v>
      </c>
      <c r="Y56" s="127">
        <v>2.7000000000000001E-3</v>
      </c>
      <c r="Z56" s="127">
        <v>2.3999999999999998E-3</v>
      </c>
      <c r="AA56" s="127">
        <v>2.0999999999999999E-3</v>
      </c>
      <c r="AB56" s="127">
        <v>1.9E-3</v>
      </c>
      <c r="AC56" s="127">
        <v>2E-3</v>
      </c>
      <c r="AD56" s="127">
        <v>2.0999999999999999E-3</v>
      </c>
      <c r="AE56" s="127">
        <v>2.0999999999999999E-3</v>
      </c>
      <c r="AF56" s="127">
        <v>2.2000000000000001E-3</v>
      </c>
      <c r="AG56" s="127">
        <v>2.3E-3</v>
      </c>
      <c r="AH56" s="127">
        <v>1E-4</v>
      </c>
      <c r="AI56" s="127">
        <v>1E-4</v>
      </c>
      <c r="AJ56" s="127">
        <v>1E-4</v>
      </c>
      <c r="AK56" s="127">
        <v>1E-4</v>
      </c>
      <c r="AL56" s="127">
        <v>1E-4</v>
      </c>
      <c r="AM56" s="127">
        <v>1E-4</v>
      </c>
      <c r="AN56" s="127">
        <v>1E-4</v>
      </c>
      <c r="AO56" s="127">
        <v>1E-4</v>
      </c>
      <c r="AP56" s="127">
        <v>1E-4</v>
      </c>
      <c r="AQ56" s="127">
        <v>1E-4</v>
      </c>
      <c r="AR56" s="127">
        <v>1E-4</v>
      </c>
      <c r="AS56" s="127">
        <v>1E-4</v>
      </c>
      <c r="AT56" s="127">
        <v>1E-4</v>
      </c>
      <c r="AU56" s="127">
        <v>1E-4</v>
      </c>
      <c r="AV56" s="128">
        <v>1E-4</v>
      </c>
    </row>
    <row r="57" spans="1:48" x14ac:dyDescent="0.25">
      <c r="A57" s="124"/>
      <c r="B57" s="125">
        <v>57</v>
      </c>
      <c r="C57" s="126">
        <v>6.9099999999999995E-2</v>
      </c>
      <c r="D57" s="127">
        <v>3.32E-2</v>
      </c>
      <c r="E57" s="127">
        <v>2.69E-2</v>
      </c>
      <c r="F57" s="127">
        <v>2.0500000000000001E-2</v>
      </c>
      <c r="G57" s="127">
        <v>1.4200000000000001E-2</v>
      </c>
      <c r="H57" s="127">
        <v>7.7999999999999996E-3</v>
      </c>
      <c r="I57" s="127">
        <v>7.6E-3</v>
      </c>
      <c r="J57" s="127">
        <v>7.3000000000000001E-3</v>
      </c>
      <c r="K57" s="127">
        <v>7.0000000000000001E-3</v>
      </c>
      <c r="L57" s="127">
        <v>6.7000000000000002E-3</v>
      </c>
      <c r="M57" s="127">
        <v>6.4999999999999997E-3</v>
      </c>
      <c r="N57" s="127">
        <v>6.1000000000000004E-3</v>
      </c>
      <c r="O57" s="127">
        <v>5.7999999999999996E-3</v>
      </c>
      <c r="P57" s="127">
        <v>5.4999999999999997E-3</v>
      </c>
      <c r="Q57" s="127">
        <v>5.1999999999999998E-3</v>
      </c>
      <c r="R57" s="127">
        <v>4.7999999999999996E-3</v>
      </c>
      <c r="S57" s="127">
        <v>4.4999999999999997E-3</v>
      </c>
      <c r="T57" s="127">
        <v>4.1999999999999997E-3</v>
      </c>
      <c r="U57" s="127">
        <v>3.8999999999999998E-3</v>
      </c>
      <c r="V57" s="127">
        <v>3.5999999999999999E-3</v>
      </c>
      <c r="W57" s="127">
        <v>3.2000000000000002E-3</v>
      </c>
      <c r="X57" s="127">
        <v>3.0000000000000001E-3</v>
      </c>
      <c r="Y57" s="127">
        <v>2.7000000000000001E-3</v>
      </c>
      <c r="Z57" s="127">
        <v>2.3999999999999998E-3</v>
      </c>
      <c r="AA57" s="127">
        <v>2.0999999999999999E-3</v>
      </c>
      <c r="AB57" s="127">
        <v>1.8E-3</v>
      </c>
      <c r="AC57" s="127">
        <v>1.9E-3</v>
      </c>
      <c r="AD57" s="127">
        <v>2E-3</v>
      </c>
      <c r="AE57" s="127">
        <v>2.0999999999999999E-3</v>
      </c>
      <c r="AF57" s="127">
        <v>2.2000000000000001E-3</v>
      </c>
      <c r="AG57" s="127">
        <v>2.3E-3</v>
      </c>
      <c r="AH57" s="127">
        <v>1E-4</v>
      </c>
      <c r="AI57" s="127">
        <v>1E-4</v>
      </c>
      <c r="AJ57" s="127">
        <v>1E-4</v>
      </c>
      <c r="AK57" s="127">
        <v>1E-4</v>
      </c>
      <c r="AL57" s="127">
        <v>1E-4</v>
      </c>
      <c r="AM57" s="127">
        <v>1E-4</v>
      </c>
      <c r="AN57" s="127">
        <v>1E-4</v>
      </c>
      <c r="AO57" s="127">
        <v>1E-4</v>
      </c>
      <c r="AP57" s="127">
        <v>1E-4</v>
      </c>
      <c r="AQ57" s="127">
        <v>1E-4</v>
      </c>
      <c r="AR57" s="127">
        <v>1E-4</v>
      </c>
      <c r="AS57" s="127">
        <v>1E-4</v>
      </c>
      <c r="AT57" s="127">
        <v>1E-4</v>
      </c>
      <c r="AU57" s="127">
        <v>1E-4</v>
      </c>
      <c r="AV57" s="128">
        <v>1E-4</v>
      </c>
    </row>
    <row r="58" spans="1:48" x14ac:dyDescent="0.25">
      <c r="A58" s="124"/>
      <c r="B58" s="125">
        <v>58</v>
      </c>
      <c r="C58" s="126">
        <v>6.8400000000000002E-2</v>
      </c>
      <c r="D58" s="127">
        <v>3.2899999999999999E-2</v>
      </c>
      <c r="E58" s="127">
        <v>2.6599999999999999E-2</v>
      </c>
      <c r="F58" s="127">
        <v>2.0299999999999999E-2</v>
      </c>
      <c r="G58" s="127">
        <v>1.4E-2</v>
      </c>
      <c r="H58" s="127">
        <v>7.7999999999999996E-3</v>
      </c>
      <c r="I58" s="127">
        <v>7.4999999999999997E-3</v>
      </c>
      <c r="J58" s="127">
        <v>7.1999999999999998E-3</v>
      </c>
      <c r="K58" s="127">
        <v>6.8999999999999999E-3</v>
      </c>
      <c r="L58" s="127">
        <v>6.7000000000000002E-3</v>
      </c>
      <c r="M58" s="127">
        <v>6.4000000000000003E-3</v>
      </c>
      <c r="N58" s="127">
        <v>6.1000000000000004E-3</v>
      </c>
      <c r="O58" s="127">
        <v>5.7999999999999996E-3</v>
      </c>
      <c r="P58" s="127">
        <v>5.4000000000000003E-3</v>
      </c>
      <c r="Q58" s="127">
        <v>5.1000000000000004E-3</v>
      </c>
      <c r="R58" s="127">
        <v>4.7999999999999996E-3</v>
      </c>
      <c r="S58" s="127">
        <v>4.4999999999999997E-3</v>
      </c>
      <c r="T58" s="127">
        <v>4.1999999999999997E-3</v>
      </c>
      <c r="U58" s="127">
        <v>3.8E-3</v>
      </c>
      <c r="V58" s="127">
        <v>3.5000000000000001E-3</v>
      </c>
      <c r="W58" s="127">
        <v>3.2000000000000002E-3</v>
      </c>
      <c r="X58" s="127">
        <v>2.8999999999999998E-3</v>
      </c>
      <c r="Y58" s="127">
        <v>2.5999999999999999E-3</v>
      </c>
      <c r="Z58" s="127">
        <v>2.3999999999999998E-3</v>
      </c>
      <c r="AA58" s="127">
        <v>2.0999999999999999E-3</v>
      </c>
      <c r="AB58" s="127">
        <v>1.8E-3</v>
      </c>
      <c r="AC58" s="127">
        <v>1.9E-3</v>
      </c>
      <c r="AD58" s="127">
        <v>2E-3</v>
      </c>
      <c r="AE58" s="127">
        <v>2.0999999999999999E-3</v>
      </c>
      <c r="AF58" s="127">
        <v>2.2000000000000001E-3</v>
      </c>
      <c r="AG58" s="127">
        <v>2.3E-3</v>
      </c>
      <c r="AH58" s="127">
        <v>1E-4</v>
      </c>
      <c r="AI58" s="127">
        <v>1E-4</v>
      </c>
      <c r="AJ58" s="127">
        <v>1E-4</v>
      </c>
      <c r="AK58" s="127">
        <v>1E-4</v>
      </c>
      <c r="AL58" s="127">
        <v>1E-4</v>
      </c>
      <c r="AM58" s="127">
        <v>1E-4</v>
      </c>
      <c r="AN58" s="127">
        <v>1E-4</v>
      </c>
      <c r="AO58" s="127">
        <v>1E-4</v>
      </c>
      <c r="AP58" s="127">
        <v>1E-4</v>
      </c>
      <c r="AQ58" s="127">
        <v>1E-4</v>
      </c>
      <c r="AR58" s="127">
        <v>1E-4</v>
      </c>
      <c r="AS58" s="127">
        <v>1E-4</v>
      </c>
      <c r="AT58" s="127">
        <v>1E-4</v>
      </c>
      <c r="AU58" s="127">
        <v>1E-4</v>
      </c>
      <c r="AV58" s="128">
        <v>1E-4</v>
      </c>
    </row>
    <row r="59" spans="1:48" x14ac:dyDescent="0.25">
      <c r="A59" s="124"/>
      <c r="B59" s="125">
        <v>59</v>
      </c>
      <c r="C59" s="126">
        <v>6.7699999999999996E-2</v>
      </c>
      <c r="D59" s="127">
        <v>3.2599999999999997E-2</v>
      </c>
      <c r="E59" s="127">
        <v>2.63E-2</v>
      </c>
      <c r="F59" s="127">
        <v>2.01E-2</v>
      </c>
      <c r="G59" s="127">
        <v>1.3899999999999999E-2</v>
      </c>
      <c r="H59" s="127">
        <v>7.7000000000000002E-3</v>
      </c>
      <c r="I59" s="127">
        <v>7.4000000000000003E-3</v>
      </c>
      <c r="J59" s="127">
        <v>7.1000000000000004E-3</v>
      </c>
      <c r="K59" s="127">
        <v>6.8999999999999999E-3</v>
      </c>
      <c r="L59" s="127">
        <v>6.6E-3</v>
      </c>
      <c r="M59" s="127">
        <v>6.3E-3</v>
      </c>
      <c r="N59" s="127">
        <v>6.0000000000000001E-3</v>
      </c>
      <c r="O59" s="127">
        <v>5.7000000000000002E-3</v>
      </c>
      <c r="P59" s="127">
        <v>5.4000000000000003E-3</v>
      </c>
      <c r="Q59" s="127">
        <v>5.1000000000000004E-3</v>
      </c>
      <c r="R59" s="127">
        <v>4.7000000000000002E-3</v>
      </c>
      <c r="S59" s="127">
        <v>4.4000000000000003E-3</v>
      </c>
      <c r="T59" s="127">
        <v>4.1000000000000003E-3</v>
      </c>
      <c r="U59" s="127">
        <v>3.8E-3</v>
      </c>
      <c r="V59" s="127">
        <v>3.5000000000000001E-3</v>
      </c>
      <c r="W59" s="127">
        <v>3.2000000000000002E-3</v>
      </c>
      <c r="X59" s="127">
        <v>2.8999999999999998E-3</v>
      </c>
      <c r="Y59" s="127">
        <v>2.5999999999999999E-3</v>
      </c>
      <c r="Z59" s="127">
        <v>2.3999999999999998E-3</v>
      </c>
      <c r="AA59" s="127">
        <v>2.0999999999999999E-3</v>
      </c>
      <c r="AB59" s="127">
        <v>1.8E-3</v>
      </c>
      <c r="AC59" s="127">
        <v>1.9E-3</v>
      </c>
      <c r="AD59" s="127">
        <v>2E-3</v>
      </c>
      <c r="AE59" s="127">
        <v>2.0999999999999999E-3</v>
      </c>
      <c r="AF59" s="127">
        <v>2.2000000000000001E-3</v>
      </c>
      <c r="AG59" s="127">
        <v>2.3E-3</v>
      </c>
      <c r="AH59" s="127">
        <v>1E-4</v>
      </c>
      <c r="AI59" s="127">
        <v>1E-4</v>
      </c>
      <c r="AJ59" s="127">
        <v>1E-4</v>
      </c>
      <c r="AK59" s="127">
        <v>1E-4</v>
      </c>
      <c r="AL59" s="127">
        <v>1E-4</v>
      </c>
      <c r="AM59" s="127">
        <v>1E-4</v>
      </c>
      <c r="AN59" s="127">
        <v>1E-4</v>
      </c>
      <c r="AO59" s="127">
        <v>1E-4</v>
      </c>
      <c r="AP59" s="127">
        <v>1E-4</v>
      </c>
      <c r="AQ59" s="127">
        <v>1E-4</v>
      </c>
      <c r="AR59" s="127">
        <v>1E-4</v>
      </c>
      <c r="AS59" s="127">
        <v>1E-4</v>
      </c>
      <c r="AT59" s="127">
        <v>1E-4</v>
      </c>
      <c r="AU59" s="127">
        <v>1E-4</v>
      </c>
      <c r="AV59" s="128">
        <v>1E-4</v>
      </c>
    </row>
    <row r="60" spans="1:48" x14ac:dyDescent="0.25">
      <c r="A60" s="124"/>
      <c r="B60" s="125">
        <v>60</v>
      </c>
      <c r="C60" s="126">
        <v>6.7100000000000007E-2</v>
      </c>
      <c r="D60" s="127">
        <v>3.2199999999999999E-2</v>
      </c>
      <c r="E60" s="127">
        <v>2.6100000000000002E-2</v>
      </c>
      <c r="F60" s="127">
        <v>1.9900000000000001E-2</v>
      </c>
      <c r="G60" s="127">
        <v>1.38E-2</v>
      </c>
      <c r="H60" s="127">
        <v>7.6E-3</v>
      </c>
      <c r="I60" s="127">
        <v>7.3000000000000001E-3</v>
      </c>
      <c r="J60" s="127">
        <v>7.1000000000000004E-3</v>
      </c>
      <c r="K60" s="127">
        <v>6.7999999999999996E-3</v>
      </c>
      <c r="L60" s="127">
        <v>6.4999999999999997E-3</v>
      </c>
      <c r="M60" s="127">
        <v>6.3E-3</v>
      </c>
      <c r="N60" s="127">
        <v>6.0000000000000001E-3</v>
      </c>
      <c r="O60" s="127">
        <v>5.5999999999999999E-3</v>
      </c>
      <c r="P60" s="127">
        <v>5.3E-3</v>
      </c>
      <c r="Q60" s="127">
        <v>5.0000000000000001E-3</v>
      </c>
      <c r="R60" s="127">
        <v>4.7000000000000002E-3</v>
      </c>
      <c r="S60" s="127">
        <v>4.4000000000000003E-3</v>
      </c>
      <c r="T60" s="127">
        <v>4.1000000000000003E-3</v>
      </c>
      <c r="U60" s="127">
        <v>3.8E-3</v>
      </c>
      <c r="V60" s="127">
        <v>3.3999999999999998E-3</v>
      </c>
      <c r="W60" s="127">
        <v>3.0999999999999999E-3</v>
      </c>
      <c r="X60" s="127">
        <v>2.8999999999999998E-3</v>
      </c>
      <c r="Y60" s="127">
        <v>2.5999999999999999E-3</v>
      </c>
      <c r="Z60" s="127">
        <v>2.3E-3</v>
      </c>
      <c r="AA60" s="127">
        <v>2.0999999999999999E-3</v>
      </c>
      <c r="AB60" s="127">
        <v>1.8E-3</v>
      </c>
      <c r="AC60" s="127">
        <v>1.9E-3</v>
      </c>
      <c r="AD60" s="127">
        <v>2E-3</v>
      </c>
      <c r="AE60" s="127">
        <v>2.0999999999999999E-3</v>
      </c>
      <c r="AF60" s="127">
        <v>2.0999999999999999E-3</v>
      </c>
      <c r="AG60" s="127">
        <v>2.2000000000000001E-3</v>
      </c>
      <c r="AH60" s="127">
        <v>1E-4</v>
      </c>
      <c r="AI60" s="127">
        <v>1E-4</v>
      </c>
      <c r="AJ60" s="127">
        <v>1E-4</v>
      </c>
      <c r="AK60" s="127">
        <v>1E-4</v>
      </c>
      <c r="AL60" s="127">
        <v>1E-4</v>
      </c>
      <c r="AM60" s="127">
        <v>1E-4</v>
      </c>
      <c r="AN60" s="127">
        <v>1E-4</v>
      </c>
      <c r="AO60" s="127">
        <v>1E-4</v>
      </c>
      <c r="AP60" s="127">
        <v>1E-4</v>
      </c>
      <c r="AQ60" s="127">
        <v>1E-4</v>
      </c>
      <c r="AR60" s="127">
        <v>1E-4</v>
      </c>
      <c r="AS60" s="127">
        <v>1E-4</v>
      </c>
      <c r="AT60" s="127">
        <v>1E-4</v>
      </c>
      <c r="AU60" s="127">
        <v>1E-4</v>
      </c>
      <c r="AV60" s="128">
        <v>1E-4</v>
      </c>
    </row>
    <row r="61" spans="1:48" x14ac:dyDescent="0.25">
      <c r="A61" s="124"/>
      <c r="B61" s="125">
        <v>61</v>
      </c>
      <c r="C61" s="126">
        <v>6.6400000000000001E-2</v>
      </c>
      <c r="D61" s="127">
        <v>3.1899999999999998E-2</v>
      </c>
      <c r="E61" s="127">
        <v>2.58E-2</v>
      </c>
      <c r="F61" s="127">
        <v>1.9699999999999999E-2</v>
      </c>
      <c r="G61" s="127">
        <v>1.3599999999999999E-2</v>
      </c>
      <c r="H61" s="127">
        <v>7.4999999999999997E-3</v>
      </c>
      <c r="I61" s="127">
        <v>7.3000000000000001E-3</v>
      </c>
      <c r="J61" s="127">
        <v>7.0000000000000001E-3</v>
      </c>
      <c r="K61" s="127">
        <v>6.7000000000000002E-3</v>
      </c>
      <c r="L61" s="127">
        <v>6.4999999999999997E-3</v>
      </c>
      <c r="M61" s="127">
        <v>6.1999999999999998E-3</v>
      </c>
      <c r="N61" s="127">
        <v>5.8999999999999999E-3</v>
      </c>
      <c r="O61" s="127">
        <v>5.5999999999999999E-3</v>
      </c>
      <c r="P61" s="127">
        <v>5.3E-3</v>
      </c>
      <c r="Q61" s="127">
        <v>5.0000000000000001E-3</v>
      </c>
      <c r="R61" s="127">
        <v>4.7000000000000002E-3</v>
      </c>
      <c r="S61" s="127">
        <v>4.3E-3</v>
      </c>
      <c r="T61" s="127">
        <v>4.0000000000000001E-3</v>
      </c>
      <c r="U61" s="127">
        <v>3.7000000000000002E-3</v>
      </c>
      <c r="V61" s="127">
        <v>3.3999999999999998E-3</v>
      </c>
      <c r="W61" s="127">
        <v>3.0999999999999999E-3</v>
      </c>
      <c r="X61" s="127">
        <v>2.8E-3</v>
      </c>
      <c r="Y61" s="127">
        <v>2.5999999999999999E-3</v>
      </c>
      <c r="Z61" s="127">
        <v>2.3E-3</v>
      </c>
      <c r="AA61" s="127">
        <v>2E-3</v>
      </c>
      <c r="AB61" s="127">
        <v>1.8E-3</v>
      </c>
      <c r="AC61" s="127">
        <v>1.9E-3</v>
      </c>
      <c r="AD61" s="127">
        <v>2E-3</v>
      </c>
      <c r="AE61" s="127">
        <v>2E-3</v>
      </c>
      <c r="AF61" s="127">
        <v>2.0999999999999999E-3</v>
      </c>
      <c r="AG61" s="127">
        <v>2.2000000000000001E-3</v>
      </c>
      <c r="AH61" s="127">
        <v>1E-4</v>
      </c>
      <c r="AI61" s="127">
        <v>1E-4</v>
      </c>
      <c r="AJ61" s="127">
        <v>1E-4</v>
      </c>
      <c r="AK61" s="127">
        <v>1E-4</v>
      </c>
      <c r="AL61" s="127">
        <v>1E-4</v>
      </c>
      <c r="AM61" s="127">
        <v>1E-4</v>
      </c>
      <c r="AN61" s="127">
        <v>1E-4</v>
      </c>
      <c r="AO61" s="127">
        <v>1E-4</v>
      </c>
      <c r="AP61" s="127">
        <v>1E-4</v>
      </c>
      <c r="AQ61" s="127">
        <v>1E-4</v>
      </c>
      <c r="AR61" s="127">
        <v>1E-4</v>
      </c>
      <c r="AS61" s="127">
        <v>1E-4</v>
      </c>
      <c r="AT61" s="127">
        <v>1E-4</v>
      </c>
      <c r="AU61" s="127">
        <v>1E-4</v>
      </c>
      <c r="AV61" s="128">
        <v>1E-4</v>
      </c>
    </row>
    <row r="62" spans="1:48" x14ac:dyDescent="0.25">
      <c r="A62" s="124"/>
      <c r="B62" s="125">
        <v>62</v>
      </c>
      <c r="C62" s="126">
        <v>6.5699999999999995E-2</v>
      </c>
      <c r="D62" s="127">
        <v>3.1600000000000003E-2</v>
      </c>
      <c r="E62" s="127">
        <v>2.5600000000000001E-2</v>
      </c>
      <c r="F62" s="127">
        <v>1.95E-2</v>
      </c>
      <c r="G62" s="127">
        <v>1.35E-2</v>
      </c>
      <c r="H62" s="127">
        <v>7.4999999999999997E-3</v>
      </c>
      <c r="I62" s="127">
        <v>7.1999999999999998E-3</v>
      </c>
      <c r="J62" s="127">
        <v>6.8999999999999999E-3</v>
      </c>
      <c r="K62" s="127">
        <v>6.7000000000000002E-3</v>
      </c>
      <c r="L62" s="127">
        <v>6.4000000000000003E-3</v>
      </c>
      <c r="M62" s="127">
        <v>6.1000000000000004E-3</v>
      </c>
      <c r="N62" s="127">
        <v>5.7999999999999996E-3</v>
      </c>
      <c r="O62" s="127">
        <v>5.4999999999999997E-3</v>
      </c>
      <c r="P62" s="127">
        <v>5.1999999999999998E-3</v>
      </c>
      <c r="Q62" s="127">
        <v>4.8999999999999998E-3</v>
      </c>
      <c r="R62" s="127">
        <v>4.5999999999999999E-3</v>
      </c>
      <c r="S62" s="127">
        <v>4.3E-3</v>
      </c>
      <c r="T62" s="127">
        <v>4.0000000000000001E-3</v>
      </c>
      <c r="U62" s="127">
        <v>3.7000000000000002E-3</v>
      </c>
      <c r="V62" s="127">
        <v>3.3999999999999998E-3</v>
      </c>
      <c r="W62" s="127">
        <v>3.0999999999999999E-3</v>
      </c>
      <c r="X62" s="127">
        <v>2.8E-3</v>
      </c>
      <c r="Y62" s="127">
        <v>2.5000000000000001E-3</v>
      </c>
      <c r="Z62" s="127">
        <v>2.3E-3</v>
      </c>
      <c r="AA62" s="127">
        <v>2E-3</v>
      </c>
      <c r="AB62" s="127">
        <v>1.8E-3</v>
      </c>
      <c r="AC62" s="127">
        <v>1.8E-3</v>
      </c>
      <c r="AD62" s="127">
        <v>1.9E-3</v>
      </c>
      <c r="AE62" s="127">
        <v>2E-3</v>
      </c>
      <c r="AF62" s="127">
        <v>2.0999999999999999E-3</v>
      </c>
      <c r="AG62" s="127">
        <v>2.2000000000000001E-3</v>
      </c>
      <c r="AH62" s="127">
        <v>1E-4</v>
      </c>
      <c r="AI62" s="127">
        <v>1E-4</v>
      </c>
      <c r="AJ62" s="127">
        <v>1E-4</v>
      </c>
      <c r="AK62" s="127">
        <v>1E-4</v>
      </c>
      <c r="AL62" s="127">
        <v>1E-4</v>
      </c>
      <c r="AM62" s="127">
        <v>1E-4</v>
      </c>
      <c r="AN62" s="127">
        <v>1E-4</v>
      </c>
      <c r="AO62" s="127">
        <v>1E-4</v>
      </c>
      <c r="AP62" s="127">
        <v>1E-4</v>
      </c>
      <c r="AQ62" s="127">
        <v>1E-4</v>
      </c>
      <c r="AR62" s="127">
        <v>1E-4</v>
      </c>
      <c r="AS62" s="127">
        <v>1E-4</v>
      </c>
      <c r="AT62" s="127">
        <v>1E-4</v>
      </c>
      <c r="AU62" s="127">
        <v>1E-4</v>
      </c>
      <c r="AV62" s="128">
        <v>1E-4</v>
      </c>
    </row>
    <row r="63" spans="1:48" x14ac:dyDescent="0.25">
      <c r="A63" s="124"/>
      <c r="B63" s="125">
        <v>63</v>
      </c>
      <c r="C63" s="126">
        <v>6.5100000000000005E-2</v>
      </c>
      <c r="D63" s="127">
        <v>3.1300000000000001E-2</v>
      </c>
      <c r="E63" s="127">
        <v>2.53E-2</v>
      </c>
      <c r="F63" s="127">
        <v>1.9300000000000001E-2</v>
      </c>
      <c r="G63" s="127">
        <v>1.34E-2</v>
      </c>
      <c r="H63" s="127">
        <v>7.4000000000000003E-3</v>
      </c>
      <c r="I63" s="127">
        <v>7.1000000000000004E-3</v>
      </c>
      <c r="J63" s="127">
        <v>6.8999999999999999E-3</v>
      </c>
      <c r="K63" s="127">
        <v>6.6E-3</v>
      </c>
      <c r="L63" s="127">
        <v>6.3E-3</v>
      </c>
      <c r="M63" s="127">
        <v>6.1000000000000004E-3</v>
      </c>
      <c r="N63" s="127">
        <v>5.7999999999999996E-3</v>
      </c>
      <c r="O63" s="127">
        <v>5.4999999999999997E-3</v>
      </c>
      <c r="P63" s="127">
        <v>5.1999999999999998E-3</v>
      </c>
      <c r="Q63" s="127">
        <v>4.8999999999999998E-3</v>
      </c>
      <c r="R63" s="127">
        <v>4.5999999999999999E-3</v>
      </c>
      <c r="S63" s="127">
        <v>4.3E-3</v>
      </c>
      <c r="T63" s="127">
        <v>4.0000000000000001E-3</v>
      </c>
      <c r="U63" s="127">
        <v>3.5999999999999999E-3</v>
      </c>
      <c r="V63" s="127">
        <v>3.3E-3</v>
      </c>
      <c r="W63" s="127">
        <v>3.0000000000000001E-3</v>
      </c>
      <c r="X63" s="127">
        <v>2.8E-3</v>
      </c>
      <c r="Y63" s="127">
        <v>2.5000000000000001E-3</v>
      </c>
      <c r="Z63" s="127">
        <v>2.3E-3</v>
      </c>
      <c r="AA63" s="127">
        <v>2E-3</v>
      </c>
      <c r="AB63" s="127">
        <v>1.6999999999999999E-3</v>
      </c>
      <c r="AC63" s="127">
        <v>1.8E-3</v>
      </c>
      <c r="AD63" s="127">
        <v>1.9E-3</v>
      </c>
      <c r="AE63" s="127">
        <v>2E-3</v>
      </c>
      <c r="AF63" s="127">
        <v>2.0999999999999999E-3</v>
      </c>
      <c r="AG63" s="127">
        <v>2.2000000000000001E-3</v>
      </c>
      <c r="AH63" s="127">
        <v>1E-4</v>
      </c>
      <c r="AI63" s="127">
        <v>1E-4</v>
      </c>
      <c r="AJ63" s="127">
        <v>1E-4</v>
      </c>
      <c r="AK63" s="127">
        <v>1E-4</v>
      </c>
      <c r="AL63" s="127">
        <v>1E-4</v>
      </c>
      <c r="AM63" s="127">
        <v>1E-4</v>
      </c>
      <c r="AN63" s="127">
        <v>1E-4</v>
      </c>
      <c r="AO63" s="127">
        <v>1E-4</v>
      </c>
      <c r="AP63" s="127">
        <v>1E-4</v>
      </c>
      <c r="AQ63" s="127">
        <v>1E-4</v>
      </c>
      <c r="AR63" s="127">
        <v>1E-4</v>
      </c>
      <c r="AS63" s="127">
        <v>1E-4</v>
      </c>
      <c r="AT63" s="127">
        <v>1E-4</v>
      </c>
      <c r="AU63" s="127">
        <v>1E-4</v>
      </c>
      <c r="AV63" s="128">
        <v>1E-4</v>
      </c>
    </row>
    <row r="64" spans="1:48" x14ac:dyDescent="0.25">
      <c r="A64" s="124"/>
      <c r="B64" s="125">
        <v>64</v>
      </c>
      <c r="C64" s="126">
        <v>6.4399999999999999E-2</v>
      </c>
      <c r="D64" s="127">
        <v>3.1E-2</v>
      </c>
      <c r="E64" s="127">
        <v>2.5000000000000001E-2</v>
      </c>
      <c r="F64" s="127">
        <v>1.9099999999999999E-2</v>
      </c>
      <c r="G64" s="127">
        <v>1.32E-2</v>
      </c>
      <c r="H64" s="127">
        <v>7.3000000000000001E-3</v>
      </c>
      <c r="I64" s="127">
        <v>7.1000000000000004E-3</v>
      </c>
      <c r="J64" s="127">
        <v>6.7999999999999996E-3</v>
      </c>
      <c r="K64" s="127">
        <v>6.4999999999999997E-3</v>
      </c>
      <c r="L64" s="127">
        <v>6.3E-3</v>
      </c>
      <c r="M64" s="127">
        <v>6.0000000000000001E-3</v>
      </c>
      <c r="N64" s="127">
        <v>5.7000000000000002E-3</v>
      </c>
      <c r="O64" s="127">
        <v>5.4000000000000003E-3</v>
      </c>
      <c r="P64" s="127">
        <v>5.1000000000000004E-3</v>
      </c>
      <c r="Q64" s="127">
        <v>4.7999999999999996E-3</v>
      </c>
      <c r="R64" s="127">
        <v>4.4999999999999997E-3</v>
      </c>
      <c r="S64" s="127">
        <v>4.1999999999999997E-3</v>
      </c>
      <c r="T64" s="127">
        <v>3.8999999999999998E-3</v>
      </c>
      <c r="U64" s="127">
        <v>3.5999999999999999E-3</v>
      </c>
      <c r="V64" s="127">
        <v>3.3E-3</v>
      </c>
      <c r="W64" s="127">
        <v>3.0000000000000001E-3</v>
      </c>
      <c r="X64" s="127">
        <v>2.8E-3</v>
      </c>
      <c r="Y64" s="127">
        <v>2.5000000000000001E-3</v>
      </c>
      <c r="Z64" s="127">
        <v>2.2000000000000001E-3</v>
      </c>
      <c r="AA64" s="127">
        <v>2E-3</v>
      </c>
      <c r="AB64" s="127">
        <v>1.6999999999999999E-3</v>
      </c>
      <c r="AC64" s="127">
        <v>1.8E-3</v>
      </c>
      <c r="AD64" s="127">
        <v>1.9E-3</v>
      </c>
      <c r="AE64" s="127">
        <v>2E-3</v>
      </c>
      <c r="AF64" s="127">
        <v>2.0999999999999999E-3</v>
      </c>
      <c r="AG64" s="127">
        <v>2.2000000000000001E-3</v>
      </c>
      <c r="AH64" s="127">
        <v>1E-4</v>
      </c>
      <c r="AI64" s="127">
        <v>1E-4</v>
      </c>
      <c r="AJ64" s="127">
        <v>1E-4</v>
      </c>
      <c r="AK64" s="127">
        <v>1E-4</v>
      </c>
      <c r="AL64" s="127">
        <v>1E-4</v>
      </c>
      <c r="AM64" s="127">
        <v>1E-4</v>
      </c>
      <c r="AN64" s="127">
        <v>1E-4</v>
      </c>
      <c r="AO64" s="127">
        <v>1E-4</v>
      </c>
      <c r="AP64" s="127">
        <v>1E-4</v>
      </c>
      <c r="AQ64" s="127">
        <v>1E-4</v>
      </c>
      <c r="AR64" s="127">
        <v>1E-4</v>
      </c>
      <c r="AS64" s="127">
        <v>1E-4</v>
      </c>
      <c r="AT64" s="127">
        <v>1E-4</v>
      </c>
      <c r="AU64" s="127">
        <v>1E-4</v>
      </c>
      <c r="AV64" s="128">
        <v>1E-4</v>
      </c>
    </row>
    <row r="65" spans="1:48" ht="15.75" thickBot="1" x14ac:dyDescent="0.3">
      <c r="A65" s="120"/>
      <c r="B65" s="5">
        <v>65</v>
      </c>
      <c r="C65" s="130">
        <v>6.3799999999999996E-2</v>
      </c>
      <c r="D65" s="131">
        <v>3.0700000000000002E-2</v>
      </c>
      <c r="E65" s="131">
        <v>2.4799999999999999E-2</v>
      </c>
      <c r="F65" s="131">
        <v>1.89E-2</v>
      </c>
      <c r="G65" s="131">
        <v>1.3100000000000001E-2</v>
      </c>
      <c r="H65" s="131">
        <v>7.1999999999999998E-3</v>
      </c>
      <c r="I65" s="131">
        <v>7.0000000000000001E-3</v>
      </c>
      <c r="J65" s="131">
        <v>6.7000000000000002E-3</v>
      </c>
      <c r="K65" s="131">
        <v>6.4999999999999997E-3</v>
      </c>
      <c r="L65" s="131">
        <v>6.1999999999999998E-3</v>
      </c>
      <c r="M65" s="131">
        <v>6.0000000000000001E-3</v>
      </c>
      <c r="N65" s="131">
        <v>5.7000000000000002E-3</v>
      </c>
      <c r="O65" s="131">
        <v>5.4000000000000003E-3</v>
      </c>
      <c r="P65" s="131">
        <v>5.1000000000000004E-3</v>
      </c>
      <c r="Q65" s="131">
        <v>4.7999999999999996E-3</v>
      </c>
      <c r="R65" s="131">
        <v>4.4999999999999997E-3</v>
      </c>
      <c r="S65" s="131">
        <v>4.1999999999999997E-3</v>
      </c>
      <c r="T65" s="131">
        <v>3.8999999999999998E-3</v>
      </c>
      <c r="U65" s="131">
        <v>3.5999999999999999E-3</v>
      </c>
      <c r="V65" s="131">
        <v>3.3E-3</v>
      </c>
      <c r="W65" s="131">
        <v>3.0000000000000001E-3</v>
      </c>
      <c r="X65" s="131">
        <v>2.7000000000000001E-3</v>
      </c>
      <c r="Y65" s="131">
        <v>2.5000000000000001E-3</v>
      </c>
      <c r="Z65" s="131">
        <v>2.2000000000000001E-3</v>
      </c>
      <c r="AA65" s="131">
        <v>2E-3</v>
      </c>
      <c r="AB65" s="131">
        <v>1.6999999999999999E-3</v>
      </c>
      <c r="AC65" s="131">
        <v>1.8E-3</v>
      </c>
      <c r="AD65" s="131">
        <v>1.9E-3</v>
      </c>
      <c r="AE65" s="131">
        <v>2E-3</v>
      </c>
      <c r="AF65" s="131">
        <v>2E-3</v>
      </c>
      <c r="AG65" s="131">
        <v>2.0999999999999999E-3</v>
      </c>
      <c r="AH65" s="131">
        <v>1E-4</v>
      </c>
      <c r="AI65" s="131">
        <v>1E-4</v>
      </c>
      <c r="AJ65" s="131">
        <v>1E-4</v>
      </c>
      <c r="AK65" s="131">
        <v>1E-4</v>
      </c>
      <c r="AL65" s="131">
        <v>1E-4</v>
      </c>
      <c r="AM65" s="131">
        <v>1E-4</v>
      </c>
      <c r="AN65" s="131">
        <v>1E-4</v>
      </c>
      <c r="AO65" s="131">
        <v>1E-4</v>
      </c>
      <c r="AP65" s="131">
        <v>1E-4</v>
      </c>
      <c r="AQ65" s="131">
        <v>1E-4</v>
      </c>
      <c r="AR65" s="131">
        <v>1E-4</v>
      </c>
      <c r="AS65" s="131">
        <v>1E-4</v>
      </c>
      <c r="AT65" s="131">
        <v>1E-4</v>
      </c>
      <c r="AU65" s="131">
        <v>1E-4</v>
      </c>
      <c r="AV65" s="132">
        <v>1E-4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89C90-C7D6-4ECC-8F39-4C54284B8587}">
  <dimension ref="A1:P11"/>
  <sheetViews>
    <sheetView workbookViewId="0">
      <selection activeCell="F17" sqref="F17"/>
    </sheetView>
  </sheetViews>
  <sheetFormatPr defaultColWidth="8.85546875" defaultRowHeight="15" x14ac:dyDescent="0.25"/>
  <cols>
    <col min="2" max="3" width="17.7109375" bestFit="1" customWidth="1"/>
  </cols>
  <sheetData>
    <row r="1" spans="1:16" ht="22.5" x14ac:dyDescent="0.3">
      <c r="A1" s="6" t="s">
        <v>312</v>
      </c>
      <c r="B1" s="10"/>
      <c r="C1" s="10"/>
      <c r="D1" s="10"/>
      <c r="E1" s="10"/>
      <c r="F1" s="10"/>
      <c r="G1" s="10"/>
      <c r="H1" s="10"/>
      <c r="I1" s="10"/>
      <c r="J1" s="10"/>
      <c r="K1" s="10"/>
      <c r="L1" s="10"/>
      <c r="M1" s="10"/>
      <c r="N1" s="10"/>
      <c r="O1" s="10"/>
      <c r="P1" s="10"/>
    </row>
    <row r="2" spans="1:16" ht="15.75" x14ac:dyDescent="0.25">
      <c r="A2" s="12" t="s">
        <v>313</v>
      </c>
      <c r="B2" s="10"/>
      <c r="C2" s="10"/>
      <c r="D2" s="10"/>
      <c r="E2" s="10"/>
      <c r="F2" s="10"/>
      <c r="G2" s="10"/>
      <c r="H2" s="10"/>
      <c r="I2" s="10"/>
      <c r="J2" s="10"/>
      <c r="K2" s="10"/>
      <c r="L2" s="10"/>
      <c r="M2" s="10"/>
      <c r="N2" s="10"/>
      <c r="O2" s="10"/>
      <c r="P2" s="10"/>
    </row>
    <row r="3" spans="1:16" ht="16.5" thickBot="1" x14ac:dyDescent="0.3">
      <c r="A3" s="12"/>
      <c r="B3" s="10"/>
      <c r="C3" s="10"/>
      <c r="D3" s="10"/>
      <c r="E3" s="10"/>
      <c r="F3" s="10"/>
      <c r="G3" s="10"/>
      <c r="H3" s="10"/>
      <c r="I3" s="10"/>
      <c r="J3" s="10"/>
      <c r="K3" s="10"/>
      <c r="L3" s="10"/>
      <c r="M3" s="10"/>
      <c r="N3" s="10"/>
      <c r="O3" s="10"/>
      <c r="P3" s="10"/>
    </row>
    <row r="4" spans="1:16" ht="16.5" thickBot="1" x14ac:dyDescent="0.3">
      <c r="A4" s="60"/>
      <c r="B4" s="133" t="s">
        <v>314</v>
      </c>
      <c r="C4" s="134" t="s">
        <v>315</v>
      </c>
      <c r="D4" s="10"/>
      <c r="E4" s="10"/>
      <c r="F4" s="10"/>
      <c r="G4" s="10"/>
      <c r="H4" s="10"/>
      <c r="I4" s="10"/>
      <c r="J4" s="10"/>
      <c r="K4" s="10"/>
      <c r="L4" s="10"/>
      <c r="M4" s="10"/>
      <c r="N4" s="10"/>
      <c r="O4" s="10"/>
      <c r="P4" s="10"/>
    </row>
    <row r="5" spans="1:16" ht="15.75" x14ac:dyDescent="0.25">
      <c r="A5" s="61" t="s">
        <v>316</v>
      </c>
      <c r="B5" s="135">
        <v>32100</v>
      </c>
      <c r="C5" s="135">
        <v>13400</v>
      </c>
      <c r="D5" s="10"/>
      <c r="E5" s="10"/>
      <c r="F5" s="10"/>
      <c r="G5" s="10"/>
      <c r="H5" s="10"/>
      <c r="I5" s="10"/>
      <c r="J5" s="10"/>
      <c r="K5" s="10"/>
      <c r="L5" s="10"/>
      <c r="M5" s="10"/>
      <c r="N5" s="10"/>
      <c r="O5" s="10"/>
      <c r="P5" s="10"/>
    </row>
    <row r="6" spans="1:16" ht="15.75" x14ac:dyDescent="0.25">
      <c r="A6" s="63" t="s">
        <v>317</v>
      </c>
      <c r="B6" s="135">
        <v>78300</v>
      </c>
      <c r="C6" s="135">
        <v>42700</v>
      </c>
      <c r="D6" s="10"/>
      <c r="E6" s="10"/>
      <c r="F6" s="10"/>
      <c r="G6" s="10"/>
      <c r="H6" s="10"/>
      <c r="I6" s="10"/>
      <c r="J6" s="10"/>
      <c r="K6" s="10"/>
      <c r="L6" s="10"/>
      <c r="M6" s="10"/>
      <c r="N6" s="10"/>
      <c r="O6" s="10"/>
      <c r="P6" s="10"/>
    </row>
    <row r="7" spans="1:16" ht="15.75" x14ac:dyDescent="0.25">
      <c r="A7" s="63" t="s">
        <v>318</v>
      </c>
      <c r="B7" s="135">
        <v>7200</v>
      </c>
      <c r="C7" s="135">
        <v>3200</v>
      </c>
      <c r="D7" s="10"/>
      <c r="E7" s="10"/>
      <c r="F7" s="10"/>
      <c r="G7" s="10"/>
      <c r="H7" s="10"/>
      <c r="I7" s="10"/>
      <c r="J7" s="10"/>
      <c r="K7" s="10"/>
      <c r="L7" s="10"/>
      <c r="M7" s="10"/>
      <c r="N7" s="10"/>
      <c r="O7" s="10"/>
      <c r="P7" s="10"/>
    </row>
    <row r="8" spans="1:16" ht="16.5" thickBot="1" x14ac:dyDescent="0.3">
      <c r="A8" s="64" t="s">
        <v>319</v>
      </c>
      <c r="B8" s="136">
        <v>40800</v>
      </c>
      <c r="C8" s="136">
        <v>28300</v>
      </c>
      <c r="D8" s="10"/>
      <c r="E8" s="10"/>
      <c r="F8" s="10"/>
      <c r="G8" s="10"/>
      <c r="H8" s="10"/>
      <c r="I8" s="10"/>
      <c r="J8" s="10"/>
      <c r="K8" s="10"/>
      <c r="L8" s="10"/>
      <c r="M8" s="10"/>
      <c r="N8" s="10"/>
      <c r="O8" s="10"/>
      <c r="P8" s="10"/>
    </row>
    <row r="9" spans="1:16" ht="16.5" thickBot="1" x14ac:dyDescent="0.3">
      <c r="A9" s="64" t="s">
        <v>64</v>
      </c>
      <c r="B9" s="136">
        <v>158400</v>
      </c>
      <c r="C9" s="136">
        <v>87600</v>
      </c>
      <c r="D9" s="10"/>
      <c r="E9" s="10"/>
      <c r="F9" s="10"/>
      <c r="G9" s="10"/>
      <c r="H9" s="10"/>
      <c r="I9" s="10"/>
      <c r="J9" s="10"/>
      <c r="K9" s="10"/>
      <c r="L9" s="10"/>
      <c r="M9" s="10"/>
      <c r="N9" s="10"/>
      <c r="O9" s="10"/>
      <c r="P9" s="10"/>
    </row>
    <row r="10" spans="1:16" ht="15.75" x14ac:dyDescent="0.25">
      <c r="A10" s="12"/>
      <c r="B10" s="10"/>
      <c r="C10" s="10"/>
      <c r="D10" s="10"/>
      <c r="E10" s="10"/>
      <c r="F10" s="10"/>
      <c r="G10" s="10"/>
      <c r="H10" s="10"/>
      <c r="I10" s="10"/>
      <c r="J10" s="10"/>
      <c r="K10" s="10"/>
      <c r="L10" s="10"/>
      <c r="M10" s="10"/>
      <c r="N10" s="10"/>
      <c r="O10" s="10"/>
      <c r="P10" s="10"/>
    </row>
    <row r="11" spans="1:16" ht="15.75" x14ac:dyDescent="0.25">
      <c r="A11" s="52" t="s">
        <v>320</v>
      </c>
      <c r="B11" s="10"/>
      <c r="C11" s="10"/>
      <c r="D11" s="10"/>
      <c r="E11" s="10"/>
      <c r="F11" s="10"/>
      <c r="G11" s="10"/>
      <c r="H11" s="10"/>
      <c r="I11" s="10"/>
      <c r="J11" s="10"/>
      <c r="K11" s="10"/>
      <c r="L11" s="10"/>
      <c r="M11" s="10"/>
      <c r="N11" s="10"/>
      <c r="O11" s="10"/>
      <c r="P11" s="1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A6538-D638-4203-96D1-E10EF36DFE4C}">
  <dimension ref="A1:E21"/>
  <sheetViews>
    <sheetView workbookViewId="0">
      <selection activeCell="F8" sqref="F8"/>
    </sheetView>
  </sheetViews>
  <sheetFormatPr defaultColWidth="8.85546875" defaultRowHeight="15" x14ac:dyDescent="0.25"/>
  <cols>
    <col min="1" max="1" width="55.7109375" bestFit="1" customWidth="1"/>
    <col min="2" max="3" width="24.28515625" customWidth="1"/>
  </cols>
  <sheetData>
    <row r="1" spans="1:5" ht="22.5" x14ac:dyDescent="0.3">
      <c r="A1" s="6" t="s">
        <v>333</v>
      </c>
      <c r="B1" s="10"/>
      <c r="C1" s="10"/>
      <c r="D1" s="10"/>
      <c r="E1" s="10"/>
    </row>
    <row r="2" spans="1:5" ht="15.75" x14ac:dyDescent="0.25">
      <c r="A2" s="12" t="s">
        <v>321</v>
      </c>
      <c r="B2" s="10"/>
      <c r="C2" s="10"/>
      <c r="D2" s="10"/>
      <c r="E2" s="10"/>
    </row>
    <row r="3" spans="1:5" ht="15.75" x14ac:dyDescent="0.25">
      <c r="A3" s="12"/>
      <c r="B3" s="10"/>
      <c r="C3" s="10"/>
      <c r="D3" s="10"/>
      <c r="E3" s="10"/>
    </row>
    <row r="4" spans="1:5" ht="15.75" x14ac:dyDescent="0.25">
      <c r="A4" s="12" t="s">
        <v>322</v>
      </c>
      <c r="B4" s="10"/>
      <c r="C4" s="10"/>
      <c r="D4" s="10"/>
      <c r="E4" s="10"/>
    </row>
    <row r="5" spans="1:5" ht="15.75" x14ac:dyDescent="0.25">
      <c r="A5" s="12"/>
      <c r="B5" s="10"/>
      <c r="C5" s="10"/>
      <c r="D5" s="10"/>
      <c r="E5" s="10"/>
    </row>
    <row r="6" spans="1:5" ht="16.5" thickBot="1" x14ac:dyDescent="0.3">
      <c r="A6" s="12"/>
      <c r="B6" s="10"/>
      <c r="C6" s="10"/>
      <c r="D6" s="10"/>
      <c r="E6" s="10"/>
    </row>
    <row r="7" spans="1:5" ht="15.75" x14ac:dyDescent="0.25">
      <c r="A7" s="60"/>
      <c r="B7" s="443" t="s">
        <v>323</v>
      </c>
      <c r="C7" s="443" t="s">
        <v>324</v>
      </c>
      <c r="D7" s="137"/>
      <c r="E7" s="138"/>
    </row>
    <row r="8" spans="1:5" ht="16.5" thickBot="1" x14ac:dyDescent="0.3">
      <c r="A8" s="60"/>
      <c r="B8" s="444"/>
      <c r="C8" s="444"/>
      <c r="D8" s="137"/>
      <c r="E8" s="138"/>
    </row>
    <row r="9" spans="1:5" ht="16.5" thickBot="1" x14ac:dyDescent="0.3">
      <c r="A9" s="61" t="s">
        <v>325</v>
      </c>
      <c r="B9" s="139">
        <v>2269</v>
      </c>
      <c r="C9" s="139">
        <v>2469</v>
      </c>
      <c r="D9" s="137"/>
      <c r="E9" s="138"/>
    </row>
    <row r="10" spans="1:5" ht="16.5" thickBot="1" x14ac:dyDescent="0.3">
      <c r="A10" s="140" t="s">
        <v>326</v>
      </c>
      <c r="B10" s="134">
        <v>506</v>
      </c>
      <c r="C10" s="134">
        <v>491</v>
      </c>
      <c r="D10" s="137"/>
      <c r="E10" s="138"/>
    </row>
    <row r="11" spans="1:5" ht="15.75" x14ac:dyDescent="0.25">
      <c r="A11" s="445" t="s">
        <v>327</v>
      </c>
      <c r="B11" s="446">
        <v>1518</v>
      </c>
      <c r="C11" s="446">
        <v>1472</v>
      </c>
      <c r="D11" s="137"/>
      <c r="E11" s="138"/>
    </row>
    <row r="12" spans="1:5" ht="15.75" thickBot="1" x14ac:dyDescent="0.3">
      <c r="A12" s="440"/>
      <c r="B12" s="442"/>
      <c r="C12" s="442"/>
      <c r="D12" s="10"/>
      <c r="E12" s="138"/>
    </row>
    <row r="13" spans="1:5" x14ac:dyDescent="0.25">
      <c r="A13" s="439" t="s">
        <v>328</v>
      </c>
      <c r="B13" s="447">
        <v>245</v>
      </c>
      <c r="C13" s="447">
        <v>506</v>
      </c>
      <c r="D13" s="138"/>
      <c r="E13" s="138"/>
    </row>
    <row r="14" spans="1:5" ht="15.75" thickBot="1" x14ac:dyDescent="0.3">
      <c r="A14" s="440"/>
      <c r="B14" s="448"/>
      <c r="C14" s="448"/>
      <c r="D14" s="10"/>
      <c r="E14" s="138"/>
    </row>
    <row r="15" spans="1:5" x14ac:dyDescent="0.25">
      <c r="A15" s="439" t="s">
        <v>329</v>
      </c>
      <c r="B15" s="441">
        <v>4538</v>
      </c>
      <c r="C15" s="441">
        <v>4938</v>
      </c>
      <c r="D15" s="138"/>
      <c r="E15" s="138"/>
    </row>
    <row r="16" spans="1:5" ht="15.75" thickBot="1" x14ac:dyDescent="0.3">
      <c r="A16" s="440"/>
      <c r="B16" s="442"/>
      <c r="C16" s="442"/>
      <c r="D16" s="10"/>
      <c r="E16" s="138"/>
    </row>
    <row r="17" spans="1:5" ht="15.75" x14ac:dyDescent="0.25">
      <c r="A17" s="12"/>
      <c r="B17" s="10"/>
      <c r="C17" s="10"/>
      <c r="D17" s="10"/>
      <c r="E17" s="10"/>
    </row>
    <row r="18" spans="1:5" ht="15.75" x14ac:dyDescent="0.25">
      <c r="A18" s="65" t="s">
        <v>330</v>
      </c>
      <c r="B18" s="10"/>
      <c r="C18" s="10"/>
      <c r="D18" s="10"/>
      <c r="E18" s="10"/>
    </row>
    <row r="19" spans="1:5" ht="15.75" x14ac:dyDescent="0.25">
      <c r="A19" s="65" t="s">
        <v>331</v>
      </c>
      <c r="B19" s="10"/>
      <c r="C19" s="10"/>
      <c r="D19" s="10"/>
      <c r="E19" s="10"/>
    </row>
    <row r="20" spans="1:5" ht="15.75" x14ac:dyDescent="0.25">
      <c r="A20" s="12"/>
      <c r="B20" s="10"/>
      <c r="C20" s="10"/>
      <c r="D20" s="10"/>
      <c r="E20" s="10"/>
    </row>
    <row r="21" spans="1:5" ht="15.75" x14ac:dyDescent="0.25">
      <c r="A21" s="52" t="s">
        <v>332</v>
      </c>
      <c r="B21" s="10"/>
      <c r="C21" s="10"/>
      <c r="D21" s="10"/>
      <c r="E21" s="10"/>
    </row>
  </sheetData>
  <mergeCells count="11">
    <mergeCell ref="A15:A16"/>
    <mergeCell ref="B15:B16"/>
    <mergeCell ref="C15:C16"/>
    <mergeCell ref="B7:B8"/>
    <mergeCell ref="C7:C8"/>
    <mergeCell ref="A11:A12"/>
    <mergeCell ref="B11:B12"/>
    <mergeCell ref="C11:C12"/>
    <mergeCell ref="A13:A14"/>
    <mergeCell ref="B13:B14"/>
    <mergeCell ref="C13:C1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E642C-6183-4A4E-A230-2177E50F5051}">
  <dimension ref="B1:L49"/>
  <sheetViews>
    <sheetView zoomScaleNormal="100" workbookViewId="0">
      <selection activeCell="G9" sqref="G9"/>
    </sheetView>
  </sheetViews>
  <sheetFormatPr defaultColWidth="8.85546875" defaultRowHeight="15" x14ac:dyDescent="0.25"/>
  <cols>
    <col min="2" max="2" width="12" customWidth="1"/>
    <col min="3" max="3" width="34.7109375" bestFit="1" customWidth="1"/>
    <col min="4" max="6" width="15.7109375" customWidth="1"/>
    <col min="8" max="8" width="41.42578125" bestFit="1" customWidth="1"/>
    <col min="9" max="10" width="24.7109375" bestFit="1" customWidth="1"/>
  </cols>
  <sheetData>
    <row r="1" spans="2:10" ht="15.75" thickBot="1" x14ac:dyDescent="0.3"/>
    <row r="2" spans="2:10" ht="19.5" thickBot="1" x14ac:dyDescent="0.3">
      <c r="B2" s="449" t="s">
        <v>334</v>
      </c>
      <c r="C2" s="450"/>
      <c r="D2" s="450"/>
      <c r="E2" s="450"/>
      <c r="F2" s="451"/>
      <c r="H2" s="449" t="s">
        <v>335</v>
      </c>
      <c r="I2" s="450"/>
      <c r="J2" s="451"/>
    </row>
    <row r="3" spans="2:10" ht="20.25" x14ac:dyDescent="0.25">
      <c r="B3" s="141" t="s">
        <v>336</v>
      </c>
      <c r="C3" s="142"/>
      <c r="D3" s="143"/>
      <c r="E3" s="143"/>
      <c r="F3" s="144" t="s">
        <v>337</v>
      </c>
      <c r="H3" s="141" t="s">
        <v>336</v>
      </c>
      <c r="I3" s="143"/>
      <c r="J3" s="144" t="s">
        <v>338</v>
      </c>
    </row>
    <row r="4" spans="2:10" ht="15.75" thickBot="1" x14ac:dyDescent="0.3">
      <c r="B4" s="145" t="s">
        <v>339</v>
      </c>
      <c r="C4" s="146"/>
      <c r="D4" s="146"/>
      <c r="E4" s="146"/>
      <c r="F4" s="147" t="s">
        <v>340</v>
      </c>
      <c r="H4" s="145" t="s">
        <v>341</v>
      </c>
      <c r="I4" s="146"/>
      <c r="J4" s="148"/>
    </row>
    <row r="5" spans="2:10" ht="18.75" x14ac:dyDescent="0.25">
      <c r="B5" s="378" t="s">
        <v>342</v>
      </c>
      <c r="C5" s="379"/>
      <c r="D5" s="380" t="s">
        <v>343</v>
      </c>
      <c r="E5" s="380" t="s">
        <v>344</v>
      </c>
      <c r="F5" s="381" t="s">
        <v>345</v>
      </c>
      <c r="H5" s="386" t="s">
        <v>346</v>
      </c>
      <c r="I5" s="387" t="s">
        <v>347</v>
      </c>
      <c r="J5" s="388" t="s">
        <v>348</v>
      </c>
    </row>
    <row r="6" spans="2:10" x14ac:dyDescent="0.25">
      <c r="B6" s="149"/>
      <c r="C6" s="150" t="s">
        <v>349</v>
      </c>
      <c r="D6" s="151"/>
      <c r="E6" s="152"/>
      <c r="F6" s="153"/>
      <c r="H6" s="154" t="s">
        <v>350</v>
      </c>
      <c r="I6" s="155"/>
      <c r="J6" s="156"/>
    </row>
    <row r="7" spans="2:10" x14ac:dyDescent="0.25">
      <c r="B7" s="149"/>
      <c r="C7" s="278" t="s">
        <v>351</v>
      </c>
      <c r="D7" s="279">
        <v>4023</v>
      </c>
      <c r="E7" s="280">
        <v>3784</v>
      </c>
      <c r="F7" s="281">
        <v>3129</v>
      </c>
      <c r="H7" s="157" t="s">
        <v>352</v>
      </c>
      <c r="I7" s="158">
        <v>9880</v>
      </c>
      <c r="J7" s="159">
        <v>8770</v>
      </c>
    </row>
    <row r="8" spans="2:10" x14ac:dyDescent="0.25">
      <c r="B8" s="149"/>
      <c r="C8" s="278" t="s">
        <v>353</v>
      </c>
      <c r="D8" s="279">
        <v>5888</v>
      </c>
      <c r="E8" s="280">
        <v>6071</v>
      </c>
      <c r="F8" s="281">
        <v>6211</v>
      </c>
      <c r="H8" s="282" t="s">
        <v>354</v>
      </c>
      <c r="I8" s="229">
        <v>8</v>
      </c>
      <c r="J8" s="283">
        <v>8</v>
      </c>
    </row>
    <row r="9" spans="2:10" x14ac:dyDescent="0.25">
      <c r="B9" s="149"/>
      <c r="C9" s="278" t="s">
        <v>355</v>
      </c>
      <c r="D9" s="279">
        <v>2572</v>
      </c>
      <c r="E9" s="280">
        <v>3420</v>
      </c>
      <c r="F9" s="281">
        <v>5280</v>
      </c>
      <c r="H9" s="157" t="s">
        <v>356</v>
      </c>
      <c r="I9" s="160"/>
      <c r="J9" s="161"/>
    </row>
    <row r="10" spans="2:10" x14ac:dyDescent="0.25">
      <c r="B10" s="149"/>
      <c r="C10" s="278" t="s">
        <v>357</v>
      </c>
      <c r="D10" s="279">
        <v>1234</v>
      </c>
      <c r="E10" s="280">
        <v>967</v>
      </c>
      <c r="F10" s="281">
        <v>957</v>
      </c>
      <c r="H10" s="162" t="s">
        <v>358</v>
      </c>
      <c r="I10" s="160">
        <v>1169</v>
      </c>
      <c r="J10" s="161">
        <v>1097</v>
      </c>
    </row>
    <row r="11" spans="2:10" x14ac:dyDescent="0.25">
      <c r="B11" s="149"/>
      <c r="C11" s="163" t="s">
        <v>359</v>
      </c>
      <c r="D11" s="164">
        <v>2553</v>
      </c>
      <c r="E11" s="165">
        <v>3118</v>
      </c>
      <c r="F11" s="166">
        <v>3011</v>
      </c>
      <c r="H11" s="162" t="s">
        <v>360</v>
      </c>
      <c r="I11" s="160">
        <v>256</v>
      </c>
      <c r="J11" s="161">
        <v>242</v>
      </c>
    </row>
    <row r="12" spans="2:10" x14ac:dyDescent="0.25">
      <c r="B12" s="149"/>
      <c r="C12" s="163" t="s">
        <v>361</v>
      </c>
      <c r="D12" s="167">
        <v>0</v>
      </c>
      <c r="E12" s="168">
        <v>0</v>
      </c>
      <c r="F12" s="169">
        <v>0</v>
      </c>
      <c r="H12" s="162" t="s">
        <v>362</v>
      </c>
      <c r="I12" s="160">
        <v>693</v>
      </c>
      <c r="J12" s="161">
        <v>722</v>
      </c>
    </row>
    <row r="13" spans="2:10" x14ac:dyDescent="0.25">
      <c r="B13" s="149"/>
      <c r="C13" s="170" t="s">
        <v>363</v>
      </c>
      <c r="D13" s="171">
        <v>16270</v>
      </c>
      <c r="E13" s="171">
        <v>17360</v>
      </c>
      <c r="F13" s="172">
        <v>18588</v>
      </c>
      <c r="H13" s="162" t="s">
        <v>364</v>
      </c>
      <c r="I13" s="160">
        <v>827</v>
      </c>
      <c r="J13" s="161">
        <v>745</v>
      </c>
    </row>
    <row r="14" spans="2:10" x14ac:dyDescent="0.25">
      <c r="B14" s="149"/>
      <c r="C14" s="163" t="s">
        <v>365</v>
      </c>
      <c r="D14" s="164">
        <v>3178</v>
      </c>
      <c r="E14" s="165">
        <v>5348</v>
      </c>
      <c r="F14" s="166">
        <v>5707</v>
      </c>
      <c r="H14" s="162" t="s">
        <v>366</v>
      </c>
      <c r="I14" s="160">
        <v>53</v>
      </c>
      <c r="J14" s="161">
        <v>54</v>
      </c>
    </row>
    <row r="15" spans="2:10" x14ac:dyDescent="0.25">
      <c r="B15" s="149"/>
      <c r="C15" s="163" t="s">
        <v>367</v>
      </c>
      <c r="D15" s="167">
        <v>0</v>
      </c>
      <c r="E15" s="168">
        <v>0</v>
      </c>
      <c r="F15" s="169">
        <v>0</v>
      </c>
      <c r="H15" s="162" t="s">
        <v>368</v>
      </c>
      <c r="I15" s="160">
        <v>867</v>
      </c>
      <c r="J15" s="161">
        <v>1197</v>
      </c>
    </row>
    <row r="16" spans="2:10" ht="15.75" thickBot="1" x14ac:dyDescent="0.3">
      <c r="B16" s="149"/>
      <c r="C16" s="173" t="s">
        <v>369</v>
      </c>
      <c r="D16" s="174">
        <v>19448</v>
      </c>
      <c r="E16" s="174">
        <v>22708</v>
      </c>
      <c r="F16" s="175">
        <v>24295</v>
      </c>
      <c r="H16" s="162" t="s">
        <v>370</v>
      </c>
      <c r="I16" s="160">
        <v>583</v>
      </c>
      <c r="J16" s="161">
        <v>854</v>
      </c>
    </row>
    <row r="17" spans="2:10" ht="15.75" thickTop="1" x14ac:dyDescent="0.25">
      <c r="B17" s="149"/>
      <c r="C17" s="176"/>
      <c r="D17" s="176"/>
      <c r="E17" s="176"/>
      <c r="F17" s="177" t="s">
        <v>371</v>
      </c>
      <c r="H17" s="162" t="s">
        <v>372</v>
      </c>
      <c r="I17" s="160">
        <v>250</v>
      </c>
      <c r="J17" s="161">
        <v>248</v>
      </c>
    </row>
    <row r="18" spans="2:10" ht="18.75" x14ac:dyDescent="0.25">
      <c r="B18" s="382" t="s">
        <v>5</v>
      </c>
      <c r="C18" s="383"/>
      <c r="D18" s="384"/>
      <c r="E18" s="384"/>
      <c r="F18" s="385"/>
      <c r="H18" s="162" t="s">
        <v>373</v>
      </c>
      <c r="I18" s="160">
        <v>1</v>
      </c>
      <c r="J18" s="161">
        <v>1</v>
      </c>
    </row>
    <row r="19" spans="2:10" x14ac:dyDescent="0.25">
      <c r="B19" s="149"/>
      <c r="C19" s="178" t="s">
        <v>374</v>
      </c>
      <c r="D19" s="179"/>
      <c r="E19" s="180"/>
      <c r="F19" s="181"/>
      <c r="H19" s="182" t="s">
        <v>375</v>
      </c>
      <c r="I19" s="183">
        <v>14587</v>
      </c>
      <c r="J19" s="184">
        <v>13938</v>
      </c>
    </row>
    <row r="20" spans="2:10" x14ac:dyDescent="0.25">
      <c r="B20" s="149"/>
      <c r="C20" s="163" t="s">
        <v>351</v>
      </c>
      <c r="D20" s="185">
        <v>3359</v>
      </c>
      <c r="E20" s="186">
        <v>3123</v>
      </c>
      <c r="F20" s="187">
        <v>2583</v>
      </c>
      <c r="H20" s="188"/>
      <c r="I20" s="155"/>
      <c r="J20" s="156"/>
    </row>
    <row r="21" spans="2:10" x14ac:dyDescent="0.25">
      <c r="B21" s="149"/>
      <c r="C21" s="163" t="s">
        <v>353</v>
      </c>
      <c r="D21" s="185">
        <v>3592</v>
      </c>
      <c r="E21" s="186">
        <v>3946</v>
      </c>
      <c r="F21" s="187">
        <v>3913</v>
      </c>
      <c r="H21" s="189" t="s">
        <v>376</v>
      </c>
      <c r="I21" s="158"/>
      <c r="J21" s="159"/>
    </row>
    <row r="22" spans="2:10" x14ac:dyDescent="0.25">
      <c r="B22" s="149"/>
      <c r="C22" s="163" t="s">
        <v>355</v>
      </c>
      <c r="D22" s="185">
        <v>1517</v>
      </c>
      <c r="E22" s="186">
        <v>2120</v>
      </c>
      <c r="F22" s="187">
        <v>3326</v>
      </c>
      <c r="H22" s="162" t="s">
        <v>377</v>
      </c>
      <c r="I22" s="158">
        <v>534</v>
      </c>
      <c r="J22" s="159">
        <v>234</v>
      </c>
    </row>
    <row r="23" spans="2:10" x14ac:dyDescent="0.25">
      <c r="B23" s="149"/>
      <c r="C23" s="163" t="s">
        <v>357</v>
      </c>
      <c r="D23" s="185">
        <v>963</v>
      </c>
      <c r="E23" s="186">
        <v>725</v>
      </c>
      <c r="F23" s="187">
        <v>794</v>
      </c>
      <c r="H23" s="162" t="s">
        <v>360</v>
      </c>
      <c r="I23" s="158">
        <v>6</v>
      </c>
      <c r="J23" s="159">
        <v>7</v>
      </c>
    </row>
    <row r="24" spans="2:10" x14ac:dyDescent="0.25">
      <c r="B24" s="149"/>
      <c r="C24" s="190" t="s">
        <v>378</v>
      </c>
      <c r="D24" s="191">
        <v>1941</v>
      </c>
      <c r="E24" s="192">
        <v>2233</v>
      </c>
      <c r="F24" s="193">
        <v>2671</v>
      </c>
      <c r="H24" s="162" t="s">
        <v>379</v>
      </c>
      <c r="I24" s="158">
        <v>456</v>
      </c>
      <c r="J24" s="159">
        <v>495</v>
      </c>
    </row>
    <row r="25" spans="2:10" x14ac:dyDescent="0.25">
      <c r="B25" s="149"/>
      <c r="C25" s="190" t="s">
        <v>380</v>
      </c>
      <c r="D25" s="194">
        <v>4084</v>
      </c>
      <c r="E25" s="195">
        <v>4315</v>
      </c>
      <c r="F25" s="196">
        <v>4859</v>
      </c>
      <c r="H25" s="162" t="s">
        <v>381</v>
      </c>
      <c r="I25" s="160">
        <v>4</v>
      </c>
      <c r="J25" s="161">
        <v>3</v>
      </c>
    </row>
    <row r="26" spans="2:10" x14ac:dyDescent="0.25">
      <c r="B26" s="149"/>
      <c r="C26" s="197" t="s">
        <v>382</v>
      </c>
      <c r="D26" s="198">
        <v>274</v>
      </c>
      <c r="E26" s="199">
        <v>285</v>
      </c>
      <c r="F26" s="200">
        <v>312</v>
      </c>
      <c r="H26" s="162" t="s">
        <v>383</v>
      </c>
      <c r="I26" s="160">
        <v>234</v>
      </c>
      <c r="J26" s="161">
        <v>227</v>
      </c>
    </row>
    <row r="27" spans="2:10" x14ac:dyDescent="0.25">
      <c r="B27" s="149"/>
      <c r="C27" s="190" t="s">
        <v>384</v>
      </c>
      <c r="D27" s="191">
        <v>350</v>
      </c>
      <c r="E27" s="192">
        <v>323</v>
      </c>
      <c r="F27" s="193">
        <v>345</v>
      </c>
      <c r="H27" s="162" t="s">
        <v>385</v>
      </c>
      <c r="I27" s="160">
        <v>5544</v>
      </c>
      <c r="J27" s="161">
        <v>3456</v>
      </c>
    </row>
    <row r="28" spans="2:10" x14ac:dyDescent="0.25">
      <c r="B28" s="149"/>
      <c r="C28" s="163" t="s">
        <v>386</v>
      </c>
      <c r="D28" s="194">
        <v>265</v>
      </c>
      <c r="E28" s="195">
        <v>274</v>
      </c>
      <c r="F28" s="196">
        <v>260</v>
      </c>
      <c r="H28" s="162" t="s">
        <v>387</v>
      </c>
      <c r="I28" s="160">
        <v>114</v>
      </c>
      <c r="J28" s="161">
        <v>37</v>
      </c>
    </row>
    <row r="29" spans="2:10" ht="16.5" thickBot="1" x14ac:dyDescent="0.3">
      <c r="B29" s="149"/>
      <c r="C29" s="201" t="s">
        <v>388</v>
      </c>
      <c r="D29" s="202">
        <v>16345</v>
      </c>
      <c r="E29" s="202">
        <v>17344</v>
      </c>
      <c r="F29" s="203">
        <v>19063</v>
      </c>
      <c r="H29" s="204" t="s">
        <v>389</v>
      </c>
      <c r="I29" s="205">
        <v>21479</v>
      </c>
      <c r="J29" s="206">
        <v>18397</v>
      </c>
    </row>
    <row r="30" spans="2:10" ht="15.75" thickTop="1" x14ac:dyDescent="0.25">
      <c r="B30" s="149"/>
      <c r="C30" s="207" t="s">
        <v>390</v>
      </c>
      <c r="D30" s="160">
        <v>3103</v>
      </c>
      <c r="E30" s="160">
        <v>5364</v>
      </c>
      <c r="F30" s="208">
        <v>5232</v>
      </c>
      <c r="H30" s="149"/>
      <c r="I30" s="176"/>
      <c r="J30" s="209"/>
    </row>
    <row r="31" spans="2:10" ht="18.75" x14ac:dyDescent="0.25">
      <c r="B31" s="149"/>
      <c r="C31" s="210" t="s">
        <v>391</v>
      </c>
      <c r="D31" s="211">
        <v>621</v>
      </c>
      <c r="E31" s="211">
        <v>1073</v>
      </c>
      <c r="F31" s="212">
        <v>1046</v>
      </c>
      <c r="H31" s="386" t="s">
        <v>392</v>
      </c>
      <c r="I31" s="393" t="s">
        <v>347</v>
      </c>
      <c r="J31" s="394" t="s">
        <v>348</v>
      </c>
    </row>
    <row r="32" spans="2:10" ht="15.75" x14ac:dyDescent="0.25">
      <c r="B32" s="149"/>
      <c r="C32" s="213"/>
      <c r="D32" s="214"/>
      <c r="E32" s="214"/>
      <c r="F32" s="215"/>
      <c r="H32" s="216" t="s">
        <v>393</v>
      </c>
      <c r="I32" s="217"/>
      <c r="J32" s="218"/>
    </row>
    <row r="33" spans="2:12" ht="19.5" thickBot="1" x14ac:dyDescent="0.3">
      <c r="B33" s="389" t="s">
        <v>394</v>
      </c>
      <c r="C33" s="390"/>
      <c r="D33" s="391">
        <v>2482</v>
      </c>
      <c r="E33" s="391">
        <v>4291</v>
      </c>
      <c r="F33" s="392">
        <v>4186</v>
      </c>
      <c r="G33" s="395"/>
      <c r="H33" s="282" t="s">
        <v>395</v>
      </c>
      <c r="I33" s="284">
        <v>8230</v>
      </c>
      <c r="J33" s="285">
        <v>7564</v>
      </c>
      <c r="K33" s="395"/>
      <c r="L33" s="395"/>
    </row>
    <row r="34" spans="2:12" ht="18.75" x14ac:dyDescent="0.25">
      <c r="B34" s="219"/>
      <c r="C34" s="219"/>
      <c r="D34" s="220"/>
      <c r="E34" s="220"/>
      <c r="F34" s="220"/>
      <c r="G34" s="395"/>
      <c r="H34" s="282" t="s">
        <v>396</v>
      </c>
      <c r="I34" s="229">
        <v>678</v>
      </c>
      <c r="J34" s="283">
        <v>876</v>
      </c>
      <c r="K34" s="395"/>
      <c r="L34" s="395"/>
    </row>
    <row r="35" spans="2:12" x14ac:dyDescent="0.25">
      <c r="B35" s="223" t="s">
        <v>397</v>
      </c>
      <c r="C35" s="224"/>
      <c r="D35" s="225"/>
      <c r="E35" s="225"/>
      <c r="F35" s="225"/>
      <c r="G35" s="395"/>
      <c r="H35" s="282" t="s">
        <v>398</v>
      </c>
      <c r="I35" s="229">
        <v>4</v>
      </c>
      <c r="J35" s="283">
        <v>5</v>
      </c>
      <c r="K35" s="395"/>
      <c r="L35" s="395"/>
    </row>
    <row r="36" spans="2:12" x14ac:dyDescent="0.25">
      <c r="B36" s="224"/>
      <c r="C36" s="224" t="s">
        <v>399</v>
      </c>
      <c r="D36" s="226">
        <v>2.66</v>
      </c>
      <c r="E36" s="226">
        <v>4.33</v>
      </c>
      <c r="F36" s="226">
        <v>3.73</v>
      </c>
      <c r="G36" s="395"/>
      <c r="H36" s="282" t="s">
        <v>400</v>
      </c>
      <c r="I36" s="229">
        <v>345</v>
      </c>
      <c r="J36" s="283">
        <v>456</v>
      </c>
      <c r="K36" s="395"/>
      <c r="L36" s="395"/>
    </row>
    <row r="37" spans="2:12" x14ac:dyDescent="0.25">
      <c r="B37" s="224"/>
      <c r="C37" s="224" t="s">
        <v>401</v>
      </c>
      <c r="D37" s="226">
        <v>2.7</v>
      </c>
      <c r="E37" s="226">
        <v>4.7300000000000004</v>
      </c>
      <c r="F37" s="226">
        <v>3.84</v>
      </c>
      <c r="G37" s="395"/>
      <c r="H37" s="282" t="s">
        <v>402</v>
      </c>
      <c r="I37" s="229">
        <v>795</v>
      </c>
      <c r="J37" s="283">
        <v>856</v>
      </c>
      <c r="K37" s="395"/>
      <c r="L37" s="395"/>
    </row>
    <row r="38" spans="2:12" ht="15.75" x14ac:dyDescent="0.25">
      <c r="B38" s="224"/>
      <c r="C38" s="224"/>
      <c r="D38" s="225"/>
      <c r="E38" s="225"/>
      <c r="F38" s="225"/>
      <c r="G38" s="395"/>
      <c r="H38" s="396" t="s">
        <v>403</v>
      </c>
      <c r="I38" s="397">
        <v>10052</v>
      </c>
      <c r="J38" s="398">
        <v>9757</v>
      </c>
      <c r="K38" s="395"/>
      <c r="L38" s="395"/>
    </row>
    <row r="39" spans="2:12" x14ac:dyDescent="0.25">
      <c r="B39" s="227" t="s">
        <v>404</v>
      </c>
      <c r="C39" s="228"/>
      <c r="D39" s="229"/>
      <c r="E39" s="229"/>
      <c r="F39" s="229"/>
      <c r="G39" s="395"/>
      <c r="H39" s="399"/>
      <c r="I39" s="400"/>
      <c r="J39" s="401"/>
      <c r="K39" s="395"/>
      <c r="L39" s="395"/>
    </row>
    <row r="40" spans="2:12" ht="15.75" x14ac:dyDescent="0.25">
      <c r="B40" s="230"/>
      <c r="C40" s="231" t="s">
        <v>405</v>
      </c>
      <c r="D40" s="232">
        <v>0.74</v>
      </c>
      <c r="E40" s="232">
        <v>0.76</v>
      </c>
      <c r="F40" s="232">
        <v>0.8</v>
      </c>
      <c r="G40" s="395"/>
      <c r="H40" s="402" t="s">
        <v>406</v>
      </c>
      <c r="I40" s="155"/>
      <c r="J40" s="156"/>
      <c r="K40" s="395"/>
      <c r="L40" s="395"/>
    </row>
    <row r="41" spans="2:12" x14ac:dyDescent="0.25">
      <c r="B41" s="230"/>
      <c r="C41" s="231" t="s">
        <v>407</v>
      </c>
      <c r="D41" s="232">
        <v>0.69</v>
      </c>
      <c r="E41" s="232">
        <v>0.67</v>
      </c>
      <c r="F41" s="232">
        <v>0.66</v>
      </c>
      <c r="G41" s="395"/>
      <c r="H41" s="403" t="s">
        <v>408</v>
      </c>
      <c r="I41" s="404">
        <v>0</v>
      </c>
      <c r="J41" s="405">
        <v>0</v>
      </c>
      <c r="K41" s="395"/>
      <c r="L41" s="395"/>
    </row>
    <row r="42" spans="2:12" x14ac:dyDescent="0.25">
      <c r="B42" s="230"/>
      <c r="C42" s="236" t="s">
        <v>409</v>
      </c>
      <c r="D42" s="229"/>
      <c r="E42" s="229"/>
      <c r="F42" s="229"/>
      <c r="G42" s="395"/>
      <c r="H42" s="403" t="s">
        <v>410</v>
      </c>
      <c r="I42" s="404">
        <v>5</v>
      </c>
      <c r="J42" s="405">
        <v>5</v>
      </c>
      <c r="K42" s="395"/>
      <c r="L42" s="395"/>
    </row>
    <row r="43" spans="2:12" x14ac:dyDescent="0.25">
      <c r="G43" s="395"/>
      <c r="H43" s="403" t="s">
        <v>411</v>
      </c>
      <c r="I43" s="404">
        <v>326</v>
      </c>
      <c r="J43" s="405">
        <v>109</v>
      </c>
      <c r="K43" s="395"/>
      <c r="L43" s="395"/>
    </row>
    <row r="44" spans="2:12" x14ac:dyDescent="0.25">
      <c r="G44" s="395"/>
      <c r="H44" s="403" t="s">
        <v>412</v>
      </c>
      <c r="I44" s="404">
        <v>1865</v>
      </c>
      <c r="J44" s="405">
        <v>1777</v>
      </c>
      <c r="K44" s="395"/>
      <c r="L44" s="395"/>
    </row>
    <row r="45" spans="2:12" x14ac:dyDescent="0.25">
      <c r="G45" s="395"/>
      <c r="H45" s="406" t="s">
        <v>413</v>
      </c>
      <c r="I45" s="404">
        <v>9231</v>
      </c>
      <c r="J45" s="405">
        <v>6749</v>
      </c>
      <c r="K45" s="395"/>
      <c r="L45" s="395"/>
    </row>
    <row r="46" spans="2:12" ht="15.75" x14ac:dyDescent="0.25">
      <c r="G46" s="395"/>
      <c r="H46" s="407" t="s">
        <v>414</v>
      </c>
      <c r="I46" s="397">
        <v>11427</v>
      </c>
      <c r="J46" s="398">
        <v>8640</v>
      </c>
      <c r="K46" s="395"/>
      <c r="L46" s="395"/>
    </row>
    <row r="47" spans="2:12" x14ac:dyDescent="0.25">
      <c r="G47" s="395"/>
      <c r="H47" s="408"/>
      <c r="I47" s="409"/>
      <c r="J47" s="410"/>
      <c r="K47" s="395"/>
      <c r="L47" s="395"/>
    </row>
    <row r="48" spans="2:12" ht="16.5" thickBot="1" x14ac:dyDescent="0.3">
      <c r="G48" s="395"/>
      <c r="H48" s="411" t="s">
        <v>415</v>
      </c>
      <c r="I48" s="412">
        <v>21479</v>
      </c>
      <c r="J48" s="413">
        <v>18397</v>
      </c>
      <c r="K48" s="395"/>
      <c r="L48" s="395"/>
    </row>
    <row r="49" spans="8:10" ht="16.5" thickTop="1" thickBot="1" x14ac:dyDescent="0.3">
      <c r="H49" s="145"/>
      <c r="I49" s="146"/>
      <c r="J49" s="240" t="s">
        <v>416</v>
      </c>
    </row>
  </sheetData>
  <mergeCells count="2">
    <mergeCell ref="B2:F2"/>
    <mergeCell ref="H2:J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2C75F-3346-472E-8D6B-C45CA52F3AB3}">
  <dimension ref="A1:L50"/>
  <sheetViews>
    <sheetView workbookViewId="0">
      <selection activeCell="E6" sqref="E6"/>
    </sheetView>
  </sheetViews>
  <sheetFormatPr defaultColWidth="8.85546875" defaultRowHeight="15" x14ac:dyDescent="0.25"/>
  <cols>
    <col min="1" max="1" width="22.28515625" bestFit="1" customWidth="1"/>
    <col min="2" max="2" width="30.28515625" bestFit="1" customWidth="1"/>
    <col min="3" max="3" width="46.7109375" bestFit="1" customWidth="1"/>
    <col min="4" max="4" width="33.28515625" bestFit="1" customWidth="1"/>
  </cols>
  <sheetData>
    <row r="1" spans="1:12" ht="22.5" x14ac:dyDescent="0.3">
      <c r="A1" s="6" t="s">
        <v>426</v>
      </c>
      <c r="B1" s="10"/>
      <c r="C1" s="10"/>
      <c r="D1" s="10"/>
      <c r="E1" s="10"/>
      <c r="F1" s="10"/>
      <c r="G1" s="10"/>
      <c r="H1" s="10"/>
      <c r="I1" s="10"/>
      <c r="J1" s="10"/>
      <c r="K1" s="10"/>
      <c r="L1" s="10"/>
    </row>
    <row r="2" spans="1:12" ht="15.75" x14ac:dyDescent="0.25">
      <c r="A2" s="12" t="s">
        <v>418</v>
      </c>
      <c r="B2" s="10"/>
      <c r="C2" s="10"/>
      <c r="D2" s="10"/>
      <c r="E2" s="10"/>
      <c r="F2" s="10"/>
      <c r="G2" s="10"/>
      <c r="H2" s="10"/>
      <c r="I2" s="10"/>
      <c r="J2" s="10"/>
      <c r="K2" s="10"/>
      <c r="L2" s="10"/>
    </row>
    <row r="3" spans="1:12" ht="16.5" thickBot="1" x14ac:dyDescent="0.3">
      <c r="A3" s="12"/>
      <c r="B3" s="10"/>
      <c r="C3" s="10"/>
      <c r="D3" s="10"/>
      <c r="E3" s="10"/>
      <c r="F3" s="10"/>
      <c r="G3" s="10"/>
      <c r="H3" s="10"/>
      <c r="I3" s="10"/>
      <c r="J3" s="10"/>
      <c r="K3" s="10"/>
      <c r="L3" s="10"/>
    </row>
    <row r="4" spans="1:12" ht="16.5" thickBot="1" x14ac:dyDescent="0.3">
      <c r="A4" s="241" t="s">
        <v>0</v>
      </c>
      <c r="B4" s="242" t="s">
        <v>419</v>
      </c>
      <c r="C4" s="242" t="s">
        <v>420</v>
      </c>
      <c r="D4" s="242" t="s">
        <v>421</v>
      </c>
      <c r="E4" s="10"/>
      <c r="F4" s="10"/>
      <c r="G4" s="10"/>
      <c r="H4" s="10"/>
      <c r="I4" s="10"/>
      <c r="J4" s="10"/>
      <c r="K4" s="10"/>
      <c r="L4" s="10"/>
    </row>
    <row r="5" spans="1:12" ht="16.5" thickBot="1" x14ac:dyDescent="0.3">
      <c r="A5" s="27">
        <v>2016</v>
      </c>
      <c r="B5" s="136">
        <v>3500</v>
      </c>
      <c r="C5" s="136">
        <v>54900</v>
      </c>
      <c r="D5" s="243">
        <v>9.9000000000000005E-2</v>
      </c>
      <c r="E5" s="10"/>
      <c r="F5" s="10"/>
      <c r="G5" s="10"/>
      <c r="H5" s="10"/>
      <c r="I5" s="10"/>
      <c r="J5" s="10"/>
      <c r="K5" s="10"/>
      <c r="L5" s="10"/>
    </row>
    <row r="6" spans="1:12" ht="16.5" thickBot="1" x14ac:dyDescent="0.3">
      <c r="A6" s="27">
        <v>2017</v>
      </c>
      <c r="B6" s="136">
        <v>3500</v>
      </c>
      <c r="C6" s="136">
        <v>55300</v>
      </c>
      <c r="D6" s="243">
        <v>9.9000000000000005E-2</v>
      </c>
      <c r="E6" s="10"/>
      <c r="F6" s="10"/>
      <c r="G6" s="10"/>
      <c r="H6" s="10"/>
      <c r="I6" s="10"/>
      <c r="J6" s="10"/>
      <c r="K6" s="10"/>
      <c r="L6" s="10"/>
    </row>
    <row r="7" spans="1:12" ht="16.5" thickBot="1" x14ac:dyDescent="0.3">
      <c r="A7" s="27">
        <v>2018</v>
      </c>
      <c r="B7" s="136">
        <v>3500</v>
      </c>
      <c r="C7" s="136">
        <v>55900</v>
      </c>
      <c r="D7" s="243">
        <v>9.9000000000000005E-2</v>
      </c>
      <c r="E7" s="10"/>
      <c r="F7" s="10"/>
      <c r="G7" s="10"/>
      <c r="H7" s="10"/>
      <c r="I7" s="10"/>
      <c r="J7" s="10"/>
      <c r="K7" s="10"/>
      <c r="L7" s="10"/>
    </row>
    <row r="8" spans="1:12" ht="16.5" thickBot="1" x14ac:dyDescent="0.3">
      <c r="A8" s="27">
        <v>2019</v>
      </c>
      <c r="B8" s="136">
        <v>3500</v>
      </c>
      <c r="C8" s="136">
        <v>57400</v>
      </c>
      <c r="D8" s="243">
        <v>0.10199999999999999</v>
      </c>
      <c r="E8" s="10"/>
      <c r="F8" s="10"/>
      <c r="G8" s="10"/>
      <c r="H8" s="10"/>
      <c r="I8" s="10"/>
      <c r="J8" s="10"/>
      <c r="K8" s="10"/>
      <c r="L8" s="10"/>
    </row>
    <row r="9" spans="1:12" ht="16.5" thickBot="1" x14ac:dyDescent="0.3">
      <c r="A9" s="27">
        <v>2020</v>
      </c>
      <c r="B9" s="136">
        <v>3500</v>
      </c>
      <c r="C9" s="136">
        <v>58700</v>
      </c>
      <c r="D9" s="243">
        <v>0.105</v>
      </c>
      <c r="E9" s="10"/>
      <c r="F9" s="10"/>
      <c r="G9" s="10"/>
      <c r="H9" s="10"/>
      <c r="I9" s="10"/>
      <c r="J9" s="10"/>
      <c r="K9" s="10"/>
      <c r="L9" s="10"/>
    </row>
    <row r="10" spans="1:12" ht="16.5" thickBot="1" x14ac:dyDescent="0.3">
      <c r="A10" s="27">
        <v>2021</v>
      </c>
      <c r="B10" s="136">
        <v>3500</v>
      </c>
      <c r="C10" s="136">
        <v>61600</v>
      </c>
      <c r="D10" s="243">
        <v>0.109</v>
      </c>
      <c r="E10" s="10"/>
      <c r="F10" s="10"/>
      <c r="G10" s="10"/>
      <c r="H10" s="10"/>
      <c r="I10" s="10"/>
      <c r="J10" s="10"/>
      <c r="K10" s="10"/>
      <c r="L10" s="10"/>
    </row>
    <row r="11" spans="1:12" ht="16.5" thickBot="1" x14ac:dyDescent="0.3">
      <c r="A11" s="27">
        <v>2022</v>
      </c>
      <c r="B11" s="136">
        <v>3500</v>
      </c>
      <c r="C11" s="136">
        <v>64900</v>
      </c>
      <c r="D11" s="243">
        <v>0.114</v>
      </c>
      <c r="E11" s="10"/>
      <c r="F11" s="10"/>
      <c r="G11" s="10"/>
      <c r="H11" s="10"/>
      <c r="I11" s="10"/>
      <c r="J11" s="10"/>
      <c r="K11" s="10"/>
      <c r="L11" s="10"/>
    </row>
    <row r="12" spans="1:12" ht="15.75" x14ac:dyDescent="0.25">
      <c r="A12" s="12"/>
      <c r="B12" s="10"/>
      <c r="C12" s="10"/>
      <c r="D12" s="10"/>
      <c r="E12" s="10"/>
      <c r="F12" s="10"/>
      <c r="G12" s="10"/>
      <c r="H12" s="10"/>
      <c r="I12" s="10"/>
      <c r="J12" s="10"/>
      <c r="K12" s="10"/>
      <c r="L12" s="10"/>
    </row>
    <row r="13" spans="1:12" ht="15.75" x14ac:dyDescent="0.25">
      <c r="A13" s="12" t="s">
        <v>104</v>
      </c>
      <c r="B13" s="10"/>
      <c r="C13" s="10"/>
      <c r="D13" s="10"/>
      <c r="E13" s="10"/>
      <c r="F13" s="10"/>
      <c r="G13" s="10"/>
      <c r="H13" s="10"/>
      <c r="I13" s="10"/>
      <c r="J13" s="10"/>
      <c r="K13" s="10"/>
      <c r="L13" s="10"/>
    </row>
    <row r="14" spans="1:12" ht="15.75" x14ac:dyDescent="0.25">
      <c r="A14" s="65" t="s">
        <v>422</v>
      </c>
      <c r="B14" s="10"/>
      <c r="C14" s="10"/>
      <c r="D14" s="10"/>
      <c r="E14" s="10"/>
      <c r="F14" s="10"/>
      <c r="G14" s="10"/>
      <c r="H14" s="10"/>
      <c r="I14" s="10"/>
      <c r="J14" s="10"/>
      <c r="K14" s="10"/>
      <c r="L14" s="10"/>
    </row>
    <row r="15" spans="1:12" ht="15.75" x14ac:dyDescent="0.25">
      <c r="A15" s="65" t="s">
        <v>423</v>
      </c>
      <c r="B15" s="10"/>
      <c r="C15" s="10"/>
      <c r="D15" s="10"/>
      <c r="E15" s="10"/>
      <c r="F15" s="10"/>
      <c r="G15" s="10"/>
      <c r="H15" s="10"/>
      <c r="I15" s="10"/>
      <c r="J15" s="10"/>
      <c r="K15" s="10"/>
      <c r="L15" s="10"/>
    </row>
    <row r="16" spans="1:12" ht="15.75" x14ac:dyDescent="0.25">
      <c r="A16" s="65" t="s">
        <v>424</v>
      </c>
      <c r="B16" s="10"/>
      <c r="C16" s="10"/>
      <c r="D16" s="10"/>
      <c r="E16" s="10"/>
      <c r="F16" s="10"/>
      <c r="G16" s="10"/>
      <c r="H16" s="10"/>
      <c r="I16" s="10"/>
      <c r="J16" s="10"/>
      <c r="K16" s="10"/>
      <c r="L16" s="10"/>
    </row>
    <row r="17" spans="1:12" ht="15.75" x14ac:dyDescent="0.25">
      <c r="A17" s="65"/>
      <c r="B17" s="10"/>
      <c r="C17" s="10"/>
      <c r="D17" s="10"/>
      <c r="E17" s="10"/>
      <c r="F17" s="10"/>
      <c r="G17" s="10"/>
      <c r="H17" s="10"/>
      <c r="I17" s="10"/>
      <c r="J17" s="10"/>
      <c r="K17" s="10"/>
      <c r="L17" s="10"/>
    </row>
    <row r="18" spans="1:12" ht="15.75" x14ac:dyDescent="0.25">
      <c r="A18" s="52" t="s">
        <v>425</v>
      </c>
      <c r="B18" s="10"/>
      <c r="C18" s="10"/>
      <c r="D18" s="10"/>
      <c r="E18" s="10"/>
      <c r="F18" s="10"/>
      <c r="G18" s="10"/>
      <c r="H18" s="10"/>
      <c r="I18" s="10"/>
      <c r="J18" s="10"/>
      <c r="K18" s="10"/>
      <c r="L18" s="10"/>
    </row>
    <row r="19" spans="1:12" ht="15.75" x14ac:dyDescent="0.25">
      <c r="A19" s="10"/>
      <c r="B19" s="52" t="s">
        <v>204</v>
      </c>
      <c r="C19" s="10"/>
      <c r="D19" s="10"/>
      <c r="E19" s="10"/>
      <c r="F19" s="10"/>
      <c r="G19" s="10"/>
      <c r="H19" s="10"/>
      <c r="I19" s="10"/>
      <c r="J19" s="10"/>
      <c r="K19" s="10"/>
      <c r="L19" s="10"/>
    </row>
    <row r="30" spans="1:12" ht="15.75" x14ac:dyDescent="0.25">
      <c r="A30" s="12" t="s">
        <v>427</v>
      </c>
      <c r="B30" s="10"/>
      <c r="C30" s="10"/>
      <c r="D30" s="10"/>
      <c r="E30" s="10"/>
      <c r="F30" s="10"/>
      <c r="G30" s="10"/>
      <c r="H30" s="10"/>
      <c r="I30" s="10"/>
      <c r="J30" s="10"/>
      <c r="K30" s="10"/>
      <c r="L30" s="10"/>
    </row>
    <row r="31" spans="1:12" ht="16.5" thickBot="1" x14ac:dyDescent="0.3">
      <c r="A31" s="12"/>
      <c r="B31" s="10"/>
      <c r="C31" s="10"/>
      <c r="D31" s="10"/>
      <c r="E31" s="10"/>
      <c r="F31" s="10"/>
      <c r="G31" s="10"/>
      <c r="H31" s="10"/>
      <c r="I31" s="10"/>
      <c r="J31" s="10"/>
      <c r="K31" s="10"/>
      <c r="L31" s="10"/>
    </row>
    <row r="32" spans="1:12" ht="16.5" thickBot="1" x14ac:dyDescent="0.3">
      <c r="A32" s="60"/>
      <c r="B32" s="244" t="s">
        <v>428</v>
      </c>
      <c r="C32" s="242" t="s">
        <v>429</v>
      </c>
      <c r="D32" s="10"/>
      <c r="E32" s="10"/>
      <c r="F32" s="10"/>
      <c r="G32" s="10"/>
      <c r="H32" s="10"/>
      <c r="I32" s="10"/>
      <c r="J32" s="10"/>
      <c r="K32" s="10"/>
      <c r="L32" s="10"/>
    </row>
    <row r="33" spans="1:12" ht="19.5" thickBot="1" x14ac:dyDescent="0.3">
      <c r="A33" s="245" t="s">
        <v>430</v>
      </c>
      <c r="B33" s="246" t="s">
        <v>431</v>
      </c>
      <c r="C33" s="247" t="s">
        <v>431</v>
      </c>
      <c r="D33" s="10"/>
      <c r="E33" s="10"/>
      <c r="F33" s="10"/>
      <c r="G33" s="10"/>
      <c r="H33" s="10"/>
      <c r="I33" s="10"/>
      <c r="J33" s="10"/>
      <c r="K33" s="10"/>
      <c r="L33" s="10"/>
    </row>
    <row r="34" spans="1:12" ht="19.5" thickBot="1" x14ac:dyDescent="0.3">
      <c r="A34" s="248" t="s">
        <v>432</v>
      </c>
      <c r="B34" s="133" t="s">
        <v>433</v>
      </c>
      <c r="C34" s="134" t="s">
        <v>433</v>
      </c>
      <c r="D34" s="10"/>
      <c r="E34" s="10"/>
      <c r="F34" s="10"/>
      <c r="G34" s="10"/>
      <c r="H34" s="10"/>
      <c r="I34" s="10"/>
      <c r="J34" s="10"/>
      <c r="K34" s="10"/>
      <c r="L34" s="10"/>
    </row>
    <row r="35" spans="1:12" ht="16.5" thickBot="1" x14ac:dyDescent="0.3">
      <c r="A35" s="249" t="s">
        <v>434</v>
      </c>
      <c r="B35" s="246" t="s">
        <v>435</v>
      </c>
      <c r="C35" s="247" t="s">
        <v>435</v>
      </c>
      <c r="D35" s="10"/>
      <c r="E35" s="10"/>
      <c r="F35" s="10"/>
      <c r="G35" s="10"/>
      <c r="H35" s="10"/>
      <c r="I35" s="10"/>
      <c r="J35" s="10"/>
      <c r="K35" s="10"/>
      <c r="L35" s="10"/>
    </row>
    <row r="36" spans="1:12" ht="16.5" thickBot="1" x14ac:dyDescent="0.3">
      <c r="A36" s="248" t="s">
        <v>436</v>
      </c>
      <c r="B36" s="133" t="s">
        <v>437</v>
      </c>
      <c r="C36" s="134" t="s">
        <v>438</v>
      </c>
      <c r="D36" s="10"/>
      <c r="E36" s="10"/>
      <c r="F36" s="10"/>
      <c r="G36" s="10"/>
      <c r="H36" s="10"/>
      <c r="I36" s="10"/>
      <c r="J36" s="10"/>
      <c r="K36" s="10"/>
      <c r="L36" s="10"/>
    </row>
    <row r="37" spans="1:12" ht="15.75" x14ac:dyDescent="0.25">
      <c r="A37" s="12"/>
      <c r="B37" s="10"/>
      <c r="C37" s="10"/>
      <c r="D37" s="10"/>
      <c r="E37" s="10"/>
      <c r="F37" s="10"/>
      <c r="G37" s="10"/>
      <c r="H37" s="10"/>
      <c r="I37" s="10"/>
      <c r="J37" s="10"/>
      <c r="K37" s="10"/>
      <c r="L37" s="10"/>
    </row>
    <row r="38" spans="1:12" ht="15.75" x14ac:dyDescent="0.25">
      <c r="A38" s="65" t="s">
        <v>439</v>
      </c>
      <c r="B38" s="10"/>
      <c r="C38" s="10"/>
      <c r="D38" s="10"/>
      <c r="E38" s="10"/>
      <c r="F38" s="10"/>
      <c r="G38" s="10"/>
      <c r="H38" s="10"/>
      <c r="I38" s="10"/>
      <c r="J38" s="10"/>
      <c r="K38" s="10"/>
      <c r="L38" s="10"/>
    </row>
    <row r="39" spans="1:12" ht="15.75" x14ac:dyDescent="0.25">
      <c r="A39" s="65" t="s">
        <v>440</v>
      </c>
      <c r="B39" s="10"/>
      <c r="C39" s="10"/>
      <c r="D39" s="10"/>
      <c r="E39" s="10"/>
      <c r="F39" s="10"/>
      <c r="G39" s="10"/>
      <c r="H39" s="10"/>
      <c r="I39" s="10"/>
      <c r="J39" s="10"/>
      <c r="K39" s="10"/>
      <c r="L39" s="10"/>
    </row>
    <row r="40" spans="1:12" ht="15.75" x14ac:dyDescent="0.25">
      <c r="A40" s="12"/>
      <c r="B40" s="10"/>
      <c r="C40" s="10"/>
      <c r="D40" s="10"/>
      <c r="E40" s="10"/>
      <c r="F40" s="10"/>
      <c r="G40" s="10"/>
      <c r="H40" s="10"/>
      <c r="I40" s="10"/>
      <c r="J40" s="10"/>
      <c r="K40" s="10"/>
      <c r="L40" s="10"/>
    </row>
    <row r="41" spans="1:12" ht="15.75" x14ac:dyDescent="0.25">
      <c r="A41" s="12" t="s">
        <v>441</v>
      </c>
      <c r="B41" s="10"/>
      <c r="C41" s="10"/>
      <c r="D41" s="10"/>
      <c r="E41" s="10"/>
      <c r="F41" s="10"/>
      <c r="G41" s="10"/>
      <c r="H41" s="10"/>
      <c r="I41" s="10"/>
      <c r="J41" s="10"/>
      <c r="K41" s="10"/>
      <c r="L41" s="10"/>
    </row>
    <row r="42" spans="1:12" ht="15.75" x14ac:dyDescent="0.25">
      <c r="A42" s="12"/>
      <c r="B42" s="10"/>
      <c r="C42" s="10"/>
      <c r="D42" s="10"/>
      <c r="E42" s="10"/>
      <c r="F42" s="10"/>
      <c r="G42" s="10"/>
      <c r="H42" s="10"/>
      <c r="I42" s="10"/>
      <c r="J42" s="10"/>
      <c r="K42" s="10"/>
      <c r="L42" s="10"/>
    </row>
    <row r="43" spans="1:12" ht="15.75" x14ac:dyDescent="0.25">
      <c r="A43" s="12" t="s">
        <v>442</v>
      </c>
      <c r="B43" s="10"/>
      <c r="C43" s="10"/>
      <c r="D43" s="10"/>
      <c r="E43" s="10"/>
      <c r="F43" s="10"/>
      <c r="G43" s="10"/>
      <c r="H43" s="10"/>
      <c r="I43" s="10"/>
      <c r="J43" s="10"/>
      <c r="K43" s="10"/>
      <c r="L43" s="10"/>
    </row>
    <row r="44" spans="1:12" ht="16.5" thickBot="1" x14ac:dyDescent="0.3">
      <c r="A44" s="12"/>
      <c r="B44" s="10"/>
      <c r="C44" s="10"/>
      <c r="D44" s="10"/>
      <c r="E44" s="10"/>
      <c r="F44" s="10"/>
      <c r="G44" s="10"/>
      <c r="H44" s="10"/>
      <c r="I44" s="10"/>
      <c r="J44" s="10"/>
      <c r="K44" s="10"/>
      <c r="L44" s="10"/>
    </row>
    <row r="45" spans="1:12" ht="15.75" x14ac:dyDescent="0.25">
      <c r="A45" s="60"/>
      <c r="B45" s="443" t="s">
        <v>443</v>
      </c>
      <c r="C45" s="443" t="s">
        <v>444</v>
      </c>
      <c r="D45" s="443" t="s">
        <v>445</v>
      </c>
      <c r="E45" s="137"/>
      <c r="F45" s="138"/>
      <c r="G45" s="10"/>
      <c r="H45" s="10"/>
      <c r="I45" s="10"/>
      <c r="J45" s="10"/>
      <c r="K45" s="10"/>
      <c r="L45" s="10"/>
    </row>
    <row r="46" spans="1:12" ht="16.5" thickBot="1" x14ac:dyDescent="0.3">
      <c r="A46" s="60"/>
      <c r="B46" s="444"/>
      <c r="C46" s="444"/>
      <c r="D46" s="444"/>
      <c r="E46" s="137"/>
      <c r="F46" s="138"/>
      <c r="G46" s="10"/>
      <c r="H46" s="10"/>
      <c r="I46" s="10"/>
      <c r="J46" s="10"/>
      <c r="K46" s="10"/>
      <c r="L46" s="10"/>
    </row>
    <row r="47" spans="1:12" ht="15.75" x14ac:dyDescent="0.25">
      <c r="A47" s="452" t="s">
        <v>446</v>
      </c>
      <c r="B47" s="454">
        <v>524.64</v>
      </c>
      <c r="C47" s="454">
        <v>940.19</v>
      </c>
      <c r="D47" s="454">
        <v>1464.83</v>
      </c>
      <c r="E47" s="137"/>
      <c r="F47" s="138"/>
      <c r="G47" s="10"/>
      <c r="H47" s="10"/>
      <c r="I47" s="10"/>
      <c r="J47" s="10"/>
      <c r="K47" s="10"/>
      <c r="L47" s="10"/>
    </row>
    <row r="48" spans="1:12" ht="15.75" thickBot="1" x14ac:dyDescent="0.3">
      <c r="A48" s="453"/>
      <c r="B48" s="455"/>
      <c r="C48" s="455"/>
      <c r="D48" s="455"/>
      <c r="E48" s="10"/>
      <c r="F48" s="138"/>
      <c r="G48" s="10"/>
      <c r="H48" s="10"/>
      <c r="I48" s="10"/>
      <c r="J48" s="10"/>
      <c r="K48" s="10"/>
      <c r="L48" s="10"/>
    </row>
    <row r="49" spans="1:12" ht="15.75" x14ac:dyDescent="0.25">
      <c r="A49" s="12"/>
      <c r="B49" s="10"/>
      <c r="C49" s="10"/>
      <c r="D49" s="10"/>
      <c r="E49" s="10"/>
      <c r="F49" s="10"/>
      <c r="G49" s="10"/>
      <c r="H49" s="10"/>
      <c r="I49" s="10"/>
      <c r="J49" s="10"/>
      <c r="K49" s="10"/>
      <c r="L49" s="10"/>
    </row>
    <row r="50" spans="1:12" ht="15.75" x14ac:dyDescent="0.25">
      <c r="A50" s="52" t="s">
        <v>447</v>
      </c>
      <c r="B50" s="10"/>
      <c r="C50" s="10"/>
      <c r="D50" s="10"/>
      <c r="E50" s="10"/>
      <c r="F50" s="10"/>
      <c r="G50" s="10"/>
      <c r="H50" s="10"/>
      <c r="I50" s="10"/>
      <c r="J50" s="10"/>
      <c r="K50" s="10"/>
      <c r="L50" s="10"/>
    </row>
  </sheetData>
  <mergeCells count="7">
    <mergeCell ref="B45:B46"/>
    <mergeCell ref="C45:C46"/>
    <mergeCell ref="D45:D46"/>
    <mergeCell ref="A47:A48"/>
    <mergeCell ref="B47:B48"/>
    <mergeCell ref="C47:C48"/>
    <mergeCell ref="D47:D4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3C184-EB49-4F8C-B9A3-BE2750627592}">
  <dimension ref="A1:I16"/>
  <sheetViews>
    <sheetView workbookViewId="0">
      <selection activeCell="G7" sqref="G7"/>
    </sheetView>
  </sheetViews>
  <sheetFormatPr defaultColWidth="8.85546875" defaultRowHeight="15" x14ac:dyDescent="0.25"/>
  <cols>
    <col min="2" max="2" width="13.85546875" bestFit="1" customWidth="1"/>
    <col min="3" max="3" width="11.85546875" bestFit="1" customWidth="1"/>
  </cols>
  <sheetData>
    <row r="1" spans="1:9" x14ac:dyDescent="0.25">
      <c r="A1" t="s">
        <v>417</v>
      </c>
    </row>
    <row r="3" spans="1:9" x14ac:dyDescent="0.25">
      <c r="A3" s="286" t="s">
        <v>534</v>
      </c>
      <c r="B3" s="287"/>
      <c r="C3" s="287"/>
      <c r="D3" s="287"/>
      <c r="E3" s="287"/>
      <c r="F3" s="287"/>
    </row>
    <row r="4" spans="1:9" ht="15.75" thickBot="1" x14ac:dyDescent="0.3">
      <c r="A4" s="459" t="s">
        <v>535</v>
      </c>
      <c r="B4" s="459"/>
      <c r="C4" s="459"/>
      <c r="D4" s="459"/>
      <c r="E4" s="459"/>
      <c r="F4" s="459"/>
    </row>
    <row r="5" spans="1:9" x14ac:dyDescent="0.25">
      <c r="A5" s="456" t="s">
        <v>536</v>
      </c>
      <c r="B5" s="457"/>
      <c r="C5" s="458"/>
      <c r="D5" s="456" t="s">
        <v>539</v>
      </c>
      <c r="E5" s="457"/>
      <c r="F5" s="458"/>
    </row>
    <row r="6" spans="1:9" x14ac:dyDescent="0.25">
      <c r="A6" s="292" t="s">
        <v>311</v>
      </c>
      <c r="B6" s="288" t="s">
        <v>537</v>
      </c>
      <c r="C6" s="293" t="s">
        <v>538</v>
      </c>
      <c r="D6" s="290" t="s">
        <v>435</v>
      </c>
      <c r="E6" s="289" t="s">
        <v>540</v>
      </c>
      <c r="F6" s="291" t="s">
        <v>64</v>
      </c>
    </row>
    <row r="7" spans="1:9" x14ac:dyDescent="0.25">
      <c r="A7" s="295">
        <v>25</v>
      </c>
      <c r="B7" s="296">
        <v>4</v>
      </c>
      <c r="C7" s="297">
        <v>50000</v>
      </c>
      <c r="D7" s="298">
        <v>175</v>
      </c>
      <c r="E7" s="299">
        <v>50</v>
      </c>
      <c r="F7" s="300">
        <f>D7+E7</f>
        <v>225</v>
      </c>
      <c r="G7" s="294"/>
      <c r="H7" s="294"/>
      <c r="I7" s="294"/>
    </row>
    <row r="8" spans="1:9" x14ac:dyDescent="0.25">
      <c r="A8" s="295">
        <v>35</v>
      </c>
      <c r="B8" s="296">
        <v>13</v>
      </c>
      <c r="C8" s="297">
        <v>65000</v>
      </c>
      <c r="D8" s="298">
        <v>100</v>
      </c>
      <c r="E8" s="299">
        <v>300</v>
      </c>
      <c r="F8" s="300">
        <f t="shared" ref="F8:F14" si="0">D8+E8</f>
        <v>400</v>
      </c>
      <c r="G8" s="294"/>
      <c r="H8" s="294"/>
      <c r="I8" s="294"/>
    </row>
    <row r="9" spans="1:9" x14ac:dyDescent="0.25">
      <c r="A9" s="295">
        <v>45</v>
      </c>
      <c r="B9" s="296">
        <v>23</v>
      </c>
      <c r="C9" s="297">
        <v>80000</v>
      </c>
      <c r="D9" s="298">
        <v>50</v>
      </c>
      <c r="E9" s="299">
        <v>375</v>
      </c>
      <c r="F9" s="300">
        <f t="shared" si="0"/>
        <v>425</v>
      </c>
      <c r="G9" s="294"/>
      <c r="H9" s="294"/>
      <c r="I9" s="294"/>
    </row>
    <row r="10" spans="1:9" x14ac:dyDescent="0.25">
      <c r="A10" s="295">
        <v>53</v>
      </c>
      <c r="B10" s="296">
        <v>1</v>
      </c>
      <c r="C10" s="297">
        <v>85000</v>
      </c>
      <c r="D10" s="298">
        <v>5</v>
      </c>
      <c r="E10" s="299">
        <v>10</v>
      </c>
      <c r="F10" s="300">
        <f t="shared" si="0"/>
        <v>15</v>
      </c>
      <c r="G10" s="294"/>
      <c r="H10" s="294"/>
      <c r="I10" s="294"/>
    </row>
    <row r="11" spans="1:9" x14ac:dyDescent="0.25">
      <c r="A11" s="295">
        <v>55</v>
      </c>
      <c r="B11" s="296">
        <v>30</v>
      </c>
      <c r="C11" s="297">
        <v>100000</v>
      </c>
      <c r="D11" s="298">
        <v>50</v>
      </c>
      <c r="E11" s="299">
        <v>275</v>
      </c>
      <c r="F11" s="300">
        <f t="shared" si="0"/>
        <v>325</v>
      </c>
      <c r="G11" s="294"/>
      <c r="H11" s="294"/>
      <c r="I11" s="294"/>
    </row>
    <row r="12" spans="1:9" x14ac:dyDescent="0.25">
      <c r="A12" s="295">
        <v>57</v>
      </c>
      <c r="B12" s="296">
        <v>3</v>
      </c>
      <c r="C12" s="297">
        <v>90000</v>
      </c>
      <c r="D12" s="298">
        <v>5</v>
      </c>
      <c r="E12" s="299">
        <v>5</v>
      </c>
      <c r="F12" s="300">
        <f t="shared" si="0"/>
        <v>10</v>
      </c>
      <c r="G12" s="294"/>
      <c r="H12" s="294"/>
      <c r="I12" s="294"/>
    </row>
    <row r="13" spans="1:9" x14ac:dyDescent="0.25">
      <c r="A13" s="295">
        <v>65</v>
      </c>
      <c r="B13" s="296">
        <v>32</v>
      </c>
      <c r="C13" s="297">
        <v>105000</v>
      </c>
      <c r="D13" s="298">
        <v>35</v>
      </c>
      <c r="E13" s="299">
        <v>40</v>
      </c>
      <c r="F13" s="300">
        <f t="shared" si="0"/>
        <v>75</v>
      </c>
      <c r="G13" s="294"/>
      <c r="H13" s="294"/>
      <c r="I13" s="294"/>
    </row>
    <row r="14" spans="1:9" ht="15.75" thickBot="1" x14ac:dyDescent="0.3">
      <c r="A14" s="301">
        <v>75</v>
      </c>
      <c r="B14" s="302">
        <v>35</v>
      </c>
      <c r="C14" s="303">
        <v>110000</v>
      </c>
      <c r="D14" s="298">
        <v>20</v>
      </c>
      <c r="E14" s="299">
        <v>5</v>
      </c>
      <c r="F14" s="300">
        <f t="shared" si="0"/>
        <v>25</v>
      </c>
      <c r="G14" s="294"/>
      <c r="H14" s="294"/>
      <c r="I14" s="294"/>
    </row>
    <row r="15" spans="1:9" ht="15.75" thickBot="1" x14ac:dyDescent="0.3">
      <c r="A15" s="304"/>
      <c r="B15" s="304"/>
      <c r="C15" s="304"/>
      <c r="D15" s="305">
        <f>SUM(D7:D14)</f>
        <v>440</v>
      </c>
      <c r="E15" s="306">
        <f t="shared" ref="E15:F15" si="1">SUM(E7:E14)</f>
        <v>1060</v>
      </c>
      <c r="F15" s="307">
        <f t="shared" si="1"/>
        <v>1500</v>
      </c>
      <c r="G15" s="294"/>
      <c r="H15" s="294"/>
      <c r="I15" s="294"/>
    </row>
    <row r="16" spans="1:9" x14ac:dyDescent="0.25">
      <c r="A16" s="287" t="s">
        <v>541</v>
      </c>
      <c r="B16" s="287"/>
      <c r="C16" s="287"/>
      <c r="D16" s="287"/>
      <c r="E16" s="287"/>
      <c r="F16" s="287"/>
    </row>
  </sheetData>
  <mergeCells count="3">
    <mergeCell ref="D5:F5"/>
    <mergeCell ref="A5:C5"/>
    <mergeCell ref="A4:F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8D153-D6F8-402F-AE2D-607A9A1E2571}">
  <dimension ref="A1:D73"/>
  <sheetViews>
    <sheetView workbookViewId="0">
      <selection activeCell="C14" sqref="C14"/>
    </sheetView>
  </sheetViews>
  <sheetFormatPr defaultColWidth="8.85546875" defaultRowHeight="15" x14ac:dyDescent="0.25"/>
  <cols>
    <col min="1" max="3" width="15.7109375" customWidth="1"/>
    <col min="4" max="4" width="15.7109375" style="376" customWidth="1"/>
  </cols>
  <sheetData>
    <row r="1" spans="1:4" x14ac:dyDescent="0.25">
      <c r="A1" s="250" t="s">
        <v>0</v>
      </c>
      <c r="B1" s="250" t="s">
        <v>448</v>
      </c>
      <c r="C1" s="251" t="s">
        <v>429</v>
      </c>
      <c r="D1" s="374" t="s">
        <v>428</v>
      </c>
    </row>
    <row r="2" spans="1:4" x14ac:dyDescent="0.25">
      <c r="A2" s="252">
        <f>YEAR(B2)</f>
        <v>2016</v>
      </c>
      <c r="B2" s="253">
        <f>DATE(2016,7,1)</f>
        <v>42552</v>
      </c>
      <c r="C2" s="373">
        <v>3239</v>
      </c>
      <c r="D2" s="375" t="s">
        <v>449</v>
      </c>
    </row>
    <row r="3" spans="1:4" x14ac:dyDescent="0.25">
      <c r="A3" s="252">
        <f t="shared" ref="A3:A66" si="0">YEAR(B3)</f>
        <v>2016</v>
      </c>
      <c r="B3" s="253">
        <f>EOMONTH(B2,0)+1</f>
        <v>42583</v>
      </c>
      <c r="C3" s="373">
        <v>3239</v>
      </c>
      <c r="D3" s="375" t="s">
        <v>449</v>
      </c>
    </row>
    <row r="4" spans="1:4" x14ac:dyDescent="0.25">
      <c r="A4" s="252">
        <f t="shared" si="0"/>
        <v>2016</v>
      </c>
      <c r="B4" s="253">
        <f t="shared" ref="B4:B67" si="1">EOMONTH(B3,0)+1</f>
        <v>42614</v>
      </c>
      <c r="C4" s="373">
        <v>3239</v>
      </c>
      <c r="D4" s="375" t="s">
        <v>449</v>
      </c>
    </row>
    <row r="5" spans="1:4" x14ac:dyDescent="0.25">
      <c r="A5" s="252">
        <f t="shared" si="0"/>
        <v>2016</v>
      </c>
      <c r="B5" s="253">
        <f t="shared" si="1"/>
        <v>42644</v>
      </c>
      <c r="C5" s="373">
        <v>3239</v>
      </c>
      <c r="D5" s="375" t="s">
        <v>449</v>
      </c>
    </row>
    <row r="6" spans="1:4" x14ac:dyDescent="0.25">
      <c r="A6" s="252">
        <f t="shared" si="0"/>
        <v>2016</v>
      </c>
      <c r="B6" s="253">
        <f t="shared" si="1"/>
        <v>42675</v>
      </c>
      <c r="C6" s="373">
        <v>3239</v>
      </c>
      <c r="D6" s="375" t="s">
        <v>449</v>
      </c>
    </row>
    <row r="7" spans="1:4" x14ac:dyDescent="0.25">
      <c r="A7" s="252">
        <f t="shared" si="0"/>
        <v>2016</v>
      </c>
      <c r="B7" s="253">
        <f t="shared" si="1"/>
        <v>42705</v>
      </c>
      <c r="C7" s="373">
        <v>3239</v>
      </c>
      <c r="D7" s="375" t="s">
        <v>449</v>
      </c>
    </row>
    <row r="8" spans="1:4" x14ac:dyDescent="0.25">
      <c r="A8" s="252">
        <f t="shared" si="0"/>
        <v>2017</v>
      </c>
      <c r="B8" s="253">
        <f t="shared" si="1"/>
        <v>42736</v>
      </c>
      <c r="C8" s="373">
        <v>3239</v>
      </c>
      <c r="D8" s="375" t="s">
        <v>449</v>
      </c>
    </row>
    <row r="9" spans="1:4" x14ac:dyDescent="0.25">
      <c r="A9" s="252">
        <f t="shared" si="0"/>
        <v>2017</v>
      </c>
      <c r="B9" s="253">
        <f t="shared" si="1"/>
        <v>42767</v>
      </c>
      <c r="C9" s="373">
        <v>3239</v>
      </c>
      <c r="D9" s="375" t="s">
        <v>449</v>
      </c>
    </row>
    <row r="10" spans="1:4" x14ac:dyDescent="0.25">
      <c r="A10" s="252">
        <f t="shared" si="0"/>
        <v>2017</v>
      </c>
      <c r="B10" s="253">
        <f t="shared" si="1"/>
        <v>42795</v>
      </c>
      <c r="C10" s="373">
        <v>3239</v>
      </c>
      <c r="D10" s="375" t="s">
        <v>449</v>
      </c>
    </row>
    <row r="11" spans="1:4" x14ac:dyDescent="0.25">
      <c r="A11" s="252">
        <f t="shared" si="0"/>
        <v>2017</v>
      </c>
      <c r="B11" s="253">
        <f t="shared" si="1"/>
        <v>42826</v>
      </c>
      <c r="C11" s="373">
        <v>3239</v>
      </c>
      <c r="D11" s="375" t="s">
        <v>449</v>
      </c>
    </row>
    <row r="12" spans="1:4" x14ac:dyDescent="0.25">
      <c r="A12" s="252">
        <f t="shared" si="0"/>
        <v>2017</v>
      </c>
      <c r="B12" s="253">
        <f t="shared" si="1"/>
        <v>42856</v>
      </c>
      <c r="C12" s="373">
        <v>3239</v>
      </c>
      <c r="D12" s="375" t="s">
        <v>449</v>
      </c>
    </row>
    <row r="13" spans="1:4" x14ac:dyDescent="0.25">
      <c r="A13" s="252">
        <f t="shared" si="0"/>
        <v>2017</v>
      </c>
      <c r="B13" s="253">
        <f t="shared" si="1"/>
        <v>42887</v>
      </c>
      <c r="C13" s="373">
        <v>3239</v>
      </c>
      <c r="D13" s="375" t="s">
        <v>449</v>
      </c>
    </row>
    <row r="14" spans="1:4" x14ac:dyDescent="0.25">
      <c r="A14" s="252">
        <f t="shared" si="0"/>
        <v>2017</v>
      </c>
      <c r="B14" s="253">
        <f t="shared" si="1"/>
        <v>42917</v>
      </c>
      <c r="C14" s="373">
        <v>3401</v>
      </c>
      <c r="D14" s="375" t="s">
        <v>449</v>
      </c>
    </row>
    <row r="15" spans="1:4" x14ac:dyDescent="0.25">
      <c r="A15" s="252">
        <f t="shared" si="0"/>
        <v>2017</v>
      </c>
      <c r="B15" s="253">
        <f t="shared" si="1"/>
        <v>42948</v>
      </c>
      <c r="C15" s="373">
        <v>3401</v>
      </c>
      <c r="D15" s="375" t="s">
        <v>449</v>
      </c>
    </row>
    <row r="16" spans="1:4" x14ac:dyDescent="0.25">
      <c r="A16" s="252">
        <f t="shared" si="0"/>
        <v>2017</v>
      </c>
      <c r="B16" s="253">
        <f t="shared" si="1"/>
        <v>42979</v>
      </c>
      <c r="C16" s="373">
        <v>3401</v>
      </c>
      <c r="D16" s="375" t="s">
        <v>449</v>
      </c>
    </row>
    <row r="17" spans="1:4" x14ac:dyDescent="0.25">
      <c r="A17" s="252">
        <f t="shared" si="0"/>
        <v>2017</v>
      </c>
      <c r="B17" s="253">
        <f t="shared" si="1"/>
        <v>43009</v>
      </c>
      <c r="C17" s="373">
        <v>3401</v>
      </c>
      <c r="D17" s="375" t="s">
        <v>449</v>
      </c>
    </row>
    <row r="18" spans="1:4" x14ac:dyDescent="0.25">
      <c r="A18" s="252">
        <f t="shared" si="0"/>
        <v>2017</v>
      </c>
      <c r="B18" s="253">
        <f t="shared" si="1"/>
        <v>43040</v>
      </c>
      <c r="C18" s="373">
        <v>3401</v>
      </c>
      <c r="D18" s="375" t="s">
        <v>449</v>
      </c>
    </row>
    <row r="19" spans="1:4" x14ac:dyDescent="0.25">
      <c r="A19" s="252">
        <f t="shared" si="0"/>
        <v>2017</v>
      </c>
      <c r="B19" s="253">
        <f t="shared" si="1"/>
        <v>43070</v>
      </c>
      <c r="C19" s="373">
        <v>3401</v>
      </c>
      <c r="D19" s="375" t="s">
        <v>449</v>
      </c>
    </row>
    <row r="20" spans="1:4" x14ac:dyDescent="0.25">
      <c r="A20" s="252">
        <f t="shared" si="0"/>
        <v>2018</v>
      </c>
      <c r="B20" s="253">
        <f t="shared" si="1"/>
        <v>43101</v>
      </c>
      <c r="C20" s="373">
        <v>3401</v>
      </c>
      <c r="D20" s="375" t="s">
        <v>449</v>
      </c>
    </row>
    <row r="21" spans="1:4" x14ac:dyDescent="0.25">
      <c r="A21" s="252">
        <f t="shared" si="0"/>
        <v>2018</v>
      </c>
      <c r="B21" s="253">
        <f t="shared" si="1"/>
        <v>43132</v>
      </c>
      <c r="C21" s="373">
        <v>3401</v>
      </c>
      <c r="D21" s="375" t="s">
        <v>449</v>
      </c>
    </row>
    <row r="22" spans="1:4" x14ac:dyDescent="0.25">
      <c r="A22" s="252">
        <f t="shared" si="0"/>
        <v>2018</v>
      </c>
      <c r="B22" s="253">
        <f t="shared" si="1"/>
        <v>43160</v>
      </c>
      <c r="C22" s="373">
        <v>3401</v>
      </c>
      <c r="D22" s="375" t="s">
        <v>449</v>
      </c>
    </row>
    <row r="23" spans="1:4" x14ac:dyDescent="0.25">
      <c r="A23" s="252">
        <f t="shared" si="0"/>
        <v>2018</v>
      </c>
      <c r="B23" s="253">
        <f t="shared" si="1"/>
        <v>43191</v>
      </c>
      <c r="C23" s="373">
        <v>3401</v>
      </c>
      <c r="D23" s="375" t="s">
        <v>449</v>
      </c>
    </row>
    <row r="24" spans="1:4" x14ac:dyDescent="0.25">
      <c r="A24" s="252">
        <f t="shared" si="0"/>
        <v>2018</v>
      </c>
      <c r="B24" s="253">
        <f t="shared" si="1"/>
        <v>43221</v>
      </c>
      <c r="C24" s="373">
        <v>3401</v>
      </c>
      <c r="D24" s="375" t="s">
        <v>449</v>
      </c>
    </row>
    <row r="25" spans="1:4" x14ac:dyDescent="0.25">
      <c r="A25" s="252">
        <f t="shared" si="0"/>
        <v>2018</v>
      </c>
      <c r="B25" s="253">
        <f t="shared" si="1"/>
        <v>43252</v>
      </c>
      <c r="C25" s="373">
        <v>3401</v>
      </c>
      <c r="D25" s="375" t="s">
        <v>449</v>
      </c>
    </row>
    <row r="26" spans="1:4" x14ac:dyDescent="0.25">
      <c r="A26" s="252">
        <f t="shared" si="0"/>
        <v>2018</v>
      </c>
      <c r="B26" s="253">
        <f t="shared" si="1"/>
        <v>43282</v>
      </c>
      <c r="C26" s="373">
        <v>3571</v>
      </c>
      <c r="D26" s="375" t="s">
        <v>449</v>
      </c>
    </row>
    <row r="27" spans="1:4" x14ac:dyDescent="0.25">
      <c r="A27" s="252">
        <f t="shared" si="0"/>
        <v>2018</v>
      </c>
      <c r="B27" s="253">
        <f t="shared" si="1"/>
        <v>43313</v>
      </c>
      <c r="C27" s="373">
        <v>3571</v>
      </c>
      <c r="D27" s="375" t="s">
        <v>449</v>
      </c>
    </row>
    <row r="28" spans="1:4" x14ac:dyDescent="0.25">
      <c r="A28" s="252">
        <f t="shared" si="0"/>
        <v>2018</v>
      </c>
      <c r="B28" s="253">
        <f t="shared" si="1"/>
        <v>43344</v>
      </c>
      <c r="C28" s="373">
        <v>3571</v>
      </c>
      <c r="D28" s="375" t="s">
        <v>449</v>
      </c>
    </row>
    <row r="29" spans="1:4" x14ac:dyDescent="0.25">
      <c r="A29" s="252">
        <f t="shared" si="0"/>
        <v>2018</v>
      </c>
      <c r="B29" s="253">
        <f t="shared" si="1"/>
        <v>43374</v>
      </c>
      <c r="C29" s="373">
        <v>3571</v>
      </c>
      <c r="D29" s="375" t="s">
        <v>449</v>
      </c>
    </row>
    <row r="30" spans="1:4" x14ac:dyDescent="0.25">
      <c r="A30" s="252">
        <f t="shared" si="0"/>
        <v>2018</v>
      </c>
      <c r="B30" s="253">
        <f t="shared" si="1"/>
        <v>43405</v>
      </c>
      <c r="C30" s="373">
        <v>3571</v>
      </c>
      <c r="D30" s="375" t="s">
        <v>449</v>
      </c>
    </row>
    <row r="31" spans="1:4" x14ac:dyDescent="0.25">
      <c r="A31" s="252">
        <f t="shared" si="0"/>
        <v>2018</v>
      </c>
      <c r="B31" s="253">
        <f t="shared" si="1"/>
        <v>43435</v>
      </c>
      <c r="C31" s="373">
        <v>3571</v>
      </c>
      <c r="D31" s="375" t="s">
        <v>449</v>
      </c>
    </row>
    <row r="32" spans="1:4" x14ac:dyDescent="0.25">
      <c r="A32" s="252">
        <f t="shared" si="0"/>
        <v>2019</v>
      </c>
      <c r="B32" s="253">
        <f t="shared" si="1"/>
        <v>43466</v>
      </c>
      <c r="C32" s="373">
        <v>3571</v>
      </c>
      <c r="D32" s="375" t="s">
        <v>449</v>
      </c>
    </row>
    <row r="33" spans="1:4" x14ac:dyDescent="0.25">
      <c r="A33" s="252">
        <f t="shared" si="0"/>
        <v>2019</v>
      </c>
      <c r="B33" s="253">
        <f t="shared" si="1"/>
        <v>43497</v>
      </c>
      <c r="C33" s="373">
        <v>3571</v>
      </c>
      <c r="D33" s="375" t="s">
        <v>449</v>
      </c>
    </row>
    <row r="34" spans="1:4" x14ac:dyDescent="0.25">
      <c r="A34" s="252">
        <f t="shared" si="0"/>
        <v>2019</v>
      </c>
      <c r="B34" s="253">
        <f t="shared" si="1"/>
        <v>43525</v>
      </c>
      <c r="C34" s="373">
        <v>3571</v>
      </c>
      <c r="D34" s="375" t="s">
        <v>449</v>
      </c>
    </row>
    <row r="35" spans="1:4" x14ac:dyDescent="0.25">
      <c r="A35" s="252">
        <f t="shared" si="0"/>
        <v>2019</v>
      </c>
      <c r="B35" s="253">
        <f t="shared" si="1"/>
        <v>43556</v>
      </c>
      <c r="C35" s="373">
        <v>3571</v>
      </c>
      <c r="D35" s="375" t="s">
        <v>449</v>
      </c>
    </row>
    <row r="36" spans="1:4" x14ac:dyDescent="0.25">
      <c r="A36" s="252">
        <f t="shared" si="0"/>
        <v>2019</v>
      </c>
      <c r="B36" s="253">
        <f t="shared" si="1"/>
        <v>43586</v>
      </c>
      <c r="C36" s="373">
        <v>3571</v>
      </c>
      <c r="D36" s="375" t="s">
        <v>449</v>
      </c>
    </row>
    <row r="37" spans="1:4" x14ac:dyDescent="0.25">
      <c r="A37" s="252">
        <f t="shared" si="0"/>
        <v>2019</v>
      </c>
      <c r="B37" s="253">
        <f t="shared" si="1"/>
        <v>43617</v>
      </c>
      <c r="C37" s="373">
        <v>3571</v>
      </c>
      <c r="D37" s="375" t="s">
        <v>449</v>
      </c>
    </row>
    <row r="38" spans="1:4" x14ac:dyDescent="0.25">
      <c r="A38" s="252">
        <f t="shared" si="0"/>
        <v>2019</v>
      </c>
      <c r="B38" s="253">
        <f t="shared" si="1"/>
        <v>43647</v>
      </c>
      <c r="C38" s="373">
        <v>3750</v>
      </c>
      <c r="D38" s="375" t="s">
        <v>449</v>
      </c>
    </row>
    <row r="39" spans="1:4" x14ac:dyDescent="0.25">
      <c r="A39" s="252">
        <f t="shared" si="0"/>
        <v>2019</v>
      </c>
      <c r="B39" s="253">
        <f t="shared" si="1"/>
        <v>43678</v>
      </c>
      <c r="C39" s="373">
        <v>3750</v>
      </c>
      <c r="D39" s="375" t="s">
        <v>449</v>
      </c>
    </row>
    <row r="40" spans="1:4" x14ac:dyDescent="0.25">
      <c r="A40" s="252">
        <f t="shared" si="0"/>
        <v>2019</v>
      </c>
      <c r="B40" s="253">
        <f t="shared" si="1"/>
        <v>43709</v>
      </c>
      <c r="C40" s="373">
        <v>3750</v>
      </c>
      <c r="D40" s="375" t="s">
        <v>449</v>
      </c>
    </row>
    <row r="41" spans="1:4" x14ac:dyDescent="0.25">
      <c r="A41" s="252">
        <f t="shared" si="0"/>
        <v>2019</v>
      </c>
      <c r="B41" s="253">
        <f t="shared" si="1"/>
        <v>43739</v>
      </c>
      <c r="C41" s="373">
        <v>3750</v>
      </c>
      <c r="D41" s="375" t="s">
        <v>449</v>
      </c>
    </row>
    <row r="42" spans="1:4" x14ac:dyDescent="0.25">
      <c r="A42" s="252">
        <f t="shared" si="0"/>
        <v>2019</v>
      </c>
      <c r="B42" s="253">
        <f t="shared" si="1"/>
        <v>43770</v>
      </c>
      <c r="C42" s="373">
        <v>3750</v>
      </c>
      <c r="D42" s="375" t="s">
        <v>449</v>
      </c>
    </row>
    <row r="43" spans="1:4" x14ac:dyDescent="0.25">
      <c r="A43" s="252">
        <f t="shared" si="0"/>
        <v>2019</v>
      </c>
      <c r="B43" s="253">
        <f t="shared" si="1"/>
        <v>43800</v>
      </c>
      <c r="C43" s="373">
        <v>3750</v>
      </c>
      <c r="D43" s="375" t="s">
        <v>449</v>
      </c>
    </row>
    <row r="44" spans="1:4" x14ac:dyDescent="0.25">
      <c r="A44" s="252">
        <f t="shared" si="0"/>
        <v>2020</v>
      </c>
      <c r="B44" s="253">
        <f t="shared" si="1"/>
        <v>43831</v>
      </c>
      <c r="C44" s="373">
        <v>3750</v>
      </c>
      <c r="D44" s="375" t="s">
        <v>449</v>
      </c>
    </row>
    <row r="45" spans="1:4" x14ac:dyDescent="0.25">
      <c r="A45" s="252">
        <f t="shared" si="0"/>
        <v>2020</v>
      </c>
      <c r="B45" s="253">
        <f t="shared" si="1"/>
        <v>43862</v>
      </c>
      <c r="C45" s="373">
        <v>3750</v>
      </c>
      <c r="D45" s="375">
        <v>7500</v>
      </c>
    </row>
    <row r="46" spans="1:4" x14ac:dyDescent="0.25">
      <c r="A46" s="252">
        <f t="shared" si="0"/>
        <v>2020</v>
      </c>
      <c r="B46" s="253">
        <f t="shared" si="1"/>
        <v>43891</v>
      </c>
      <c r="C46" s="373">
        <v>3750</v>
      </c>
      <c r="D46" s="375">
        <v>7500</v>
      </c>
    </row>
    <row r="47" spans="1:4" x14ac:dyDescent="0.25">
      <c r="A47" s="252">
        <f t="shared" si="0"/>
        <v>2020</v>
      </c>
      <c r="B47" s="253">
        <f t="shared" si="1"/>
        <v>43922</v>
      </c>
      <c r="C47" s="373">
        <v>3750</v>
      </c>
      <c r="D47" s="375">
        <v>7500</v>
      </c>
    </row>
    <row r="48" spans="1:4" x14ac:dyDescent="0.25">
      <c r="A48" s="252">
        <f t="shared" si="0"/>
        <v>2020</v>
      </c>
      <c r="B48" s="253">
        <f t="shared" si="1"/>
        <v>43952</v>
      </c>
      <c r="C48" s="373">
        <v>3750</v>
      </c>
      <c r="D48" s="375">
        <v>7500</v>
      </c>
    </row>
    <row r="49" spans="1:4" x14ac:dyDescent="0.25">
      <c r="A49" s="252">
        <f t="shared" si="0"/>
        <v>2020</v>
      </c>
      <c r="B49" s="253">
        <f t="shared" si="1"/>
        <v>43983</v>
      </c>
      <c r="C49" s="373">
        <v>3750</v>
      </c>
      <c r="D49" s="375">
        <v>7500</v>
      </c>
    </row>
    <row r="50" spans="1:4" x14ac:dyDescent="0.25">
      <c r="A50" s="252">
        <f t="shared" si="0"/>
        <v>2020</v>
      </c>
      <c r="B50" s="253">
        <f t="shared" si="1"/>
        <v>44013</v>
      </c>
      <c r="C50" s="373">
        <v>3938</v>
      </c>
      <c r="D50" s="375">
        <v>7875</v>
      </c>
    </row>
    <row r="51" spans="1:4" x14ac:dyDescent="0.25">
      <c r="A51" s="252">
        <f t="shared" si="0"/>
        <v>2020</v>
      </c>
      <c r="B51" s="253">
        <f t="shared" si="1"/>
        <v>44044</v>
      </c>
      <c r="C51" s="373">
        <v>3938</v>
      </c>
      <c r="D51" s="375">
        <v>7875</v>
      </c>
    </row>
    <row r="52" spans="1:4" x14ac:dyDescent="0.25">
      <c r="A52" s="252">
        <f t="shared" si="0"/>
        <v>2020</v>
      </c>
      <c r="B52" s="253">
        <f t="shared" si="1"/>
        <v>44075</v>
      </c>
      <c r="C52" s="373">
        <v>3938</v>
      </c>
      <c r="D52" s="375">
        <v>7875</v>
      </c>
    </row>
    <row r="53" spans="1:4" x14ac:dyDescent="0.25">
      <c r="A53" s="252">
        <f t="shared" si="0"/>
        <v>2020</v>
      </c>
      <c r="B53" s="253">
        <f t="shared" si="1"/>
        <v>44105</v>
      </c>
      <c r="C53" s="373">
        <v>3938</v>
      </c>
      <c r="D53" s="375">
        <v>7875</v>
      </c>
    </row>
    <row r="54" spans="1:4" x14ac:dyDescent="0.25">
      <c r="A54" s="252">
        <f t="shared" si="0"/>
        <v>2020</v>
      </c>
      <c r="B54" s="253">
        <f t="shared" si="1"/>
        <v>44136</v>
      </c>
      <c r="C54" s="373">
        <v>3938</v>
      </c>
      <c r="D54" s="375">
        <v>7875</v>
      </c>
    </row>
    <row r="55" spans="1:4" x14ac:dyDescent="0.25">
      <c r="A55" s="252">
        <f t="shared" si="0"/>
        <v>2020</v>
      </c>
      <c r="B55" s="253">
        <f t="shared" si="1"/>
        <v>44166</v>
      </c>
      <c r="C55" s="373">
        <v>3938</v>
      </c>
      <c r="D55" s="375">
        <v>7875</v>
      </c>
    </row>
    <row r="56" spans="1:4" x14ac:dyDescent="0.25">
      <c r="A56" s="252">
        <f t="shared" si="0"/>
        <v>2021</v>
      </c>
      <c r="B56" s="253">
        <f t="shared" si="1"/>
        <v>44197</v>
      </c>
      <c r="C56" s="373">
        <v>3938</v>
      </c>
      <c r="D56" s="375">
        <v>7875</v>
      </c>
    </row>
    <row r="57" spans="1:4" x14ac:dyDescent="0.25">
      <c r="A57" s="252">
        <f t="shared" si="0"/>
        <v>2021</v>
      </c>
      <c r="B57" s="253">
        <f t="shared" si="1"/>
        <v>44228</v>
      </c>
      <c r="C57" s="373">
        <v>3938</v>
      </c>
      <c r="D57" s="375">
        <v>7875</v>
      </c>
    </row>
    <row r="58" spans="1:4" x14ac:dyDescent="0.25">
      <c r="A58" s="252">
        <f t="shared" si="0"/>
        <v>2021</v>
      </c>
      <c r="B58" s="253">
        <f t="shared" si="1"/>
        <v>44256</v>
      </c>
      <c r="C58" s="373">
        <v>3938</v>
      </c>
      <c r="D58" s="375">
        <v>7875</v>
      </c>
    </row>
    <row r="59" spans="1:4" x14ac:dyDescent="0.25">
      <c r="A59" s="252">
        <f t="shared" si="0"/>
        <v>2021</v>
      </c>
      <c r="B59" s="253">
        <f t="shared" si="1"/>
        <v>44287</v>
      </c>
      <c r="C59" s="373">
        <v>3938</v>
      </c>
      <c r="D59" s="375">
        <v>7875</v>
      </c>
    </row>
    <row r="60" spans="1:4" x14ac:dyDescent="0.25">
      <c r="A60" s="252">
        <f t="shared" si="0"/>
        <v>2021</v>
      </c>
      <c r="B60" s="253">
        <f t="shared" si="1"/>
        <v>44317</v>
      </c>
      <c r="C60" s="373">
        <v>3938</v>
      </c>
      <c r="D60" s="375">
        <v>7875</v>
      </c>
    </row>
    <row r="61" spans="1:4" x14ac:dyDescent="0.25">
      <c r="A61" s="252">
        <f t="shared" si="0"/>
        <v>2021</v>
      </c>
      <c r="B61" s="253">
        <f t="shared" si="1"/>
        <v>44348</v>
      </c>
      <c r="C61" s="373">
        <v>3938</v>
      </c>
      <c r="D61" s="375">
        <v>7875</v>
      </c>
    </row>
    <row r="62" spans="1:4" x14ac:dyDescent="0.25">
      <c r="A62" s="252">
        <f t="shared" si="0"/>
        <v>2021</v>
      </c>
      <c r="B62" s="253">
        <f t="shared" si="1"/>
        <v>44378</v>
      </c>
      <c r="C62" s="373">
        <v>4134</v>
      </c>
      <c r="D62" s="375">
        <v>8269</v>
      </c>
    </row>
    <row r="63" spans="1:4" x14ac:dyDescent="0.25">
      <c r="A63" s="252">
        <f t="shared" si="0"/>
        <v>2021</v>
      </c>
      <c r="B63" s="253">
        <f t="shared" si="1"/>
        <v>44409</v>
      </c>
      <c r="C63" s="373">
        <v>4134</v>
      </c>
      <c r="D63" s="375">
        <v>8269</v>
      </c>
    </row>
    <row r="64" spans="1:4" x14ac:dyDescent="0.25">
      <c r="A64" s="252">
        <f t="shared" si="0"/>
        <v>2021</v>
      </c>
      <c r="B64" s="253">
        <f t="shared" si="1"/>
        <v>44440</v>
      </c>
      <c r="C64" s="373">
        <v>4134</v>
      </c>
      <c r="D64" s="375">
        <v>8269</v>
      </c>
    </row>
    <row r="65" spans="1:4" x14ac:dyDescent="0.25">
      <c r="A65" s="252">
        <f t="shared" si="0"/>
        <v>2021</v>
      </c>
      <c r="B65" s="253">
        <f t="shared" si="1"/>
        <v>44470</v>
      </c>
      <c r="C65" s="373">
        <v>4134</v>
      </c>
      <c r="D65" s="375">
        <v>8269</v>
      </c>
    </row>
    <row r="66" spans="1:4" x14ac:dyDescent="0.25">
      <c r="A66" s="252">
        <f t="shared" si="0"/>
        <v>2021</v>
      </c>
      <c r="B66" s="253">
        <f t="shared" si="1"/>
        <v>44501</v>
      </c>
      <c r="C66" s="373">
        <v>4134</v>
      </c>
      <c r="D66" s="375">
        <v>8269</v>
      </c>
    </row>
    <row r="67" spans="1:4" x14ac:dyDescent="0.25">
      <c r="A67" s="252">
        <f t="shared" ref="A67:A73" si="2">YEAR(B67)</f>
        <v>2021</v>
      </c>
      <c r="B67" s="253">
        <f t="shared" si="1"/>
        <v>44531</v>
      </c>
      <c r="C67" s="373">
        <v>4134</v>
      </c>
      <c r="D67" s="375">
        <v>8269</v>
      </c>
    </row>
    <row r="68" spans="1:4" x14ac:dyDescent="0.25">
      <c r="A68" s="252">
        <f t="shared" si="2"/>
        <v>2022</v>
      </c>
      <c r="B68" s="253">
        <f t="shared" ref="B68:B73" si="3">EOMONTH(B67,0)+1</f>
        <v>44562</v>
      </c>
      <c r="C68" s="373">
        <v>4134</v>
      </c>
      <c r="D68" s="375">
        <v>8269</v>
      </c>
    </row>
    <row r="69" spans="1:4" x14ac:dyDescent="0.25">
      <c r="A69" s="252">
        <f t="shared" si="2"/>
        <v>2022</v>
      </c>
      <c r="B69" s="253">
        <f t="shared" si="3"/>
        <v>44593</v>
      </c>
      <c r="C69" s="373">
        <v>4134</v>
      </c>
      <c r="D69" s="375">
        <v>8269</v>
      </c>
    </row>
    <row r="70" spans="1:4" x14ac:dyDescent="0.25">
      <c r="A70" s="252">
        <f t="shared" si="2"/>
        <v>2022</v>
      </c>
      <c r="B70" s="253">
        <f t="shared" si="3"/>
        <v>44621</v>
      </c>
      <c r="C70" s="373">
        <v>4134</v>
      </c>
      <c r="D70" s="375">
        <v>8269</v>
      </c>
    </row>
    <row r="71" spans="1:4" x14ac:dyDescent="0.25">
      <c r="A71" s="252">
        <f t="shared" si="2"/>
        <v>2022</v>
      </c>
      <c r="B71" s="253">
        <f t="shared" si="3"/>
        <v>44652</v>
      </c>
      <c r="C71" s="373">
        <v>4134</v>
      </c>
      <c r="D71" s="375">
        <v>8269</v>
      </c>
    </row>
    <row r="72" spans="1:4" x14ac:dyDescent="0.25">
      <c r="A72" s="252">
        <f t="shared" si="2"/>
        <v>2022</v>
      </c>
      <c r="B72" s="253">
        <f t="shared" si="3"/>
        <v>44682</v>
      </c>
      <c r="C72" s="373">
        <v>4134</v>
      </c>
      <c r="D72" s="375">
        <v>8269</v>
      </c>
    </row>
    <row r="73" spans="1:4" x14ac:dyDescent="0.25">
      <c r="A73" s="252">
        <f t="shared" si="2"/>
        <v>2022</v>
      </c>
      <c r="B73" s="253">
        <f t="shared" si="3"/>
        <v>44713</v>
      </c>
      <c r="C73" s="373">
        <v>4134</v>
      </c>
      <c r="D73" s="375">
        <v>8269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AF293-8E82-4991-9F06-E4A7C243FDFB}">
  <dimension ref="A1:I144"/>
  <sheetViews>
    <sheetView workbookViewId="0">
      <selection activeCell="F100" sqref="F100"/>
    </sheetView>
  </sheetViews>
  <sheetFormatPr defaultColWidth="8.85546875" defaultRowHeight="15" x14ac:dyDescent="0.25"/>
  <cols>
    <col min="1" max="1" width="25.7109375" bestFit="1" customWidth="1"/>
    <col min="2" max="5" width="15.7109375" customWidth="1"/>
  </cols>
  <sheetData>
    <row r="1" spans="1:7" ht="22.5" x14ac:dyDescent="0.3">
      <c r="A1" s="6" t="s">
        <v>533</v>
      </c>
      <c r="B1" s="10"/>
      <c r="C1" s="10"/>
      <c r="D1" s="10"/>
      <c r="E1" s="10"/>
      <c r="F1" s="10"/>
      <c r="G1" s="10"/>
    </row>
    <row r="2" spans="1:7" ht="15.75" x14ac:dyDescent="0.25">
      <c r="A2" s="11" t="s">
        <v>531</v>
      </c>
      <c r="B2" s="10"/>
      <c r="C2" s="10"/>
      <c r="D2" s="10"/>
      <c r="E2" s="10"/>
      <c r="F2" s="10"/>
      <c r="G2" s="10"/>
    </row>
    <row r="3" spans="1:7" ht="15.75" x14ac:dyDescent="0.25">
      <c r="A3" s="12" t="s">
        <v>532</v>
      </c>
      <c r="B3" s="10"/>
      <c r="C3" s="10"/>
      <c r="D3" s="10"/>
      <c r="E3" s="10"/>
      <c r="F3" s="10"/>
      <c r="G3" s="10"/>
    </row>
    <row r="4" spans="1:7" ht="15.75" x14ac:dyDescent="0.25">
      <c r="A4" s="12"/>
      <c r="B4" s="10"/>
      <c r="C4" s="10"/>
      <c r="D4" s="10"/>
      <c r="E4" s="10"/>
      <c r="F4" s="10"/>
      <c r="G4" s="10"/>
    </row>
    <row r="5" spans="1:7" ht="15.75" x14ac:dyDescent="0.25">
      <c r="A5" s="12" t="s">
        <v>450</v>
      </c>
      <c r="B5" s="10"/>
      <c r="C5" s="10"/>
      <c r="D5" s="10"/>
      <c r="E5" s="10"/>
      <c r="F5" s="10"/>
      <c r="G5" s="10"/>
    </row>
    <row r="6" spans="1:7" ht="15.75" x14ac:dyDescent="0.25">
      <c r="A6" s="12"/>
      <c r="B6" s="10"/>
      <c r="C6" s="10"/>
      <c r="D6" s="10"/>
      <c r="E6" s="10"/>
      <c r="F6" s="10"/>
      <c r="G6" s="10"/>
    </row>
    <row r="7" spans="1:7" ht="15.75" x14ac:dyDescent="0.25">
      <c r="A7" s="84" t="s">
        <v>451</v>
      </c>
      <c r="B7" s="10"/>
      <c r="C7" s="10"/>
      <c r="D7" s="10"/>
      <c r="E7" s="10"/>
      <c r="F7" s="10"/>
      <c r="G7" s="10"/>
    </row>
    <row r="8" spans="1:7" ht="15.75" x14ac:dyDescent="0.25">
      <c r="A8" s="12" t="s">
        <v>204</v>
      </c>
      <c r="B8" s="10"/>
      <c r="C8" s="10"/>
      <c r="D8" s="10"/>
      <c r="E8" s="10"/>
      <c r="F8" s="10"/>
      <c r="G8" s="10"/>
    </row>
    <row r="9" spans="1:7" ht="15.75" x14ac:dyDescent="0.25">
      <c r="A9" s="1"/>
    </row>
    <row r="10" spans="1:7" ht="15.75" x14ac:dyDescent="0.25">
      <c r="A10" s="1"/>
    </row>
    <row r="11" spans="1:7" ht="15.75" x14ac:dyDescent="0.25">
      <c r="A11" s="1"/>
    </row>
    <row r="12" spans="1:7" ht="15.75" x14ac:dyDescent="0.25">
      <c r="A12" s="1"/>
    </row>
    <row r="13" spans="1:7" ht="15.75" x14ac:dyDescent="0.25">
      <c r="A13" s="1"/>
    </row>
    <row r="14" spans="1:7" ht="15.75" x14ac:dyDescent="0.25">
      <c r="A14" s="1"/>
    </row>
    <row r="15" spans="1:7" ht="15.75" x14ac:dyDescent="0.25">
      <c r="A15" s="1"/>
    </row>
    <row r="16" spans="1:7" ht="15.75" x14ac:dyDescent="0.25">
      <c r="A16" s="1"/>
    </row>
    <row r="17" spans="1:7" ht="15.75" x14ac:dyDescent="0.25">
      <c r="A17" s="1"/>
    </row>
    <row r="18" spans="1:7" ht="15.75" x14ac:dyDescent="0.25">
      <c r="A18" s="1"/>
    </row>
    <row r="19" spans="1:7" ht="15.75" x14ac:dyDescent="0.25">
      <c r="A19" s="84" t="s">
        <v>452</v>
      </c>
      <c r="B19" s="10"/>
      <c r="C19" s="10"/>
      <c r="D19" s="10"/>
      <c r="E19" s="10"/>
      <c r="F19" s="10"/>
      <c r="G19" s="10"/>
    </row>
    <row r="20" spans="1:7" ht="15.75" x14ac:dyDescent="0.25">
      <c r="A20" s="12" t="s">
        <v>204</v>
      </c>
      <c r="B20" s="10"/>
      <c r="C20" s="10"/>
      <c r="D20" s="10"/>
      <c r="E20" s="10"/>
      <c r="F20" s="10"/>
      <c r="G20" s="10"/>
    </row>
    <row r="21" spans="1:7" ht="15.75" x14ac:dyDescent="0.25">
      <c r="A21" s="1"/>
    </row>
    <row r="22" spans="1:7" ht="15.75" x14ac:dyDescent="0.25">
      <c r="A22" s="1"/>
    </row>
    <row r="23" spans="1:7" ht="15.75" x14ac:dyDescent="0.25">
      <c r="A23" s="1"/>
    </row>
    <row r="24" spans="1:7" ht="15.75" x14ac:dyDescent="0.25">
      <c r="A24" s="1"/>
    </row>
    <row r="25" spans="1:7" ht="15.75" x14ac:dyDescent="0.25">
      <c r="A25" s="1"/>
    </row>
    <row r="26" spans="1:7" ht="15.75" x14ac:dyDescent="0.25">
      <c r="A26" s="1"/>
    </row>
    <row r="27" spans="1:7" ht="15.75" x14ac:dyDescent="0.25">
      <c r="A27" s="1"/>
    </row>
    <row r="28" spans="1:7" ht="15.75" x14ac:dyDescent="0.25">
      <c r="A28" s="1"/>
    </row>
    <row r="29" spans="1:7" ht="15.75" x14ac:dyDescent="0.25">
      <c r="A29" s="1"/>
    </row>
    <row r="30" spans="1:7" ht="15.75" x14ac:dyDescent="0.25">
      <c r="A30" s="1"/>
    </row>
    <row r="31" spans="1:7" ht="15.75" x14ac:dyDescent="0.25">
      <c r="A31" s="84" t="s">
        <v>453</v>
      </c>
      <c r="B31" s="10"/>
      <c r="C31" s="10"/>
      <c r="D31" s="10"/>
      <c r="E31" s="10"/>
      <c r="F31" s="10"/>
      <c r="G31" s="10"/>
    </row>
    <row r="32" spans="1:7" ht="15.75" x14ac:dyDescent="0.25">
      <c r="A32" s="12" t="s">
        <v>204</v>
      </c>
      <c r="B32" s="10"/>
      <c r="C32" s="10"/>
      <c r="D32" s="10"/>
      <c r="E32" s="10"/>
      <c r="F32" s="10"/>
      <c r="G32" s="10"/>
    </row>
    <row r="33" spans="1:7" ht="15.75" x14ac:dyDescent="0.25">
      <c r="A33" s="1"/>
    </row>
    <row r="34" spans="1:7" ht="15.75" x14ac:dyDescent="0.25">
      <c r="A34" s="1"/>
    </row>
    <row r="35" spans="1:7" ht="15.75" x14ac:dyDescent="0.25">
      <c r="A35" s="1"/>
    </row>
    <row r="36" spans="1:7" ht="15.75" x14ac:dyDescent="0.25">
      <c r="A36" s="1"/>
    </row>
    <row r="37" spans="1:7" ht="15.75" x14ac:dyDescent="0.25">
      <c r="A37" s="1"/>
    </row>
    <row r="38" spans="1:7" ht="15.75" x14ac:dyDescent="0.25">
      <c r="A38" s="1"/>
    </row>
    <row r="39" spans="1:7" ht="15.75" x14ac:dyDescent="0.25">
      <c r="A39" s="1"/>
    </row>
    <row r="40" spans="1:7" ht="15.75" x14ac:dyDescent="0.25">
      <c r="A40" s="1"/>
    </row>
    <row r="41" spans="1:7" ht="15.75" x14ac:dyDescent="0.25">
      <c r="A41" s="1"/>
    </row>
    <row r="42" spans="1:7" ht="15.75" x14ac:dyDescent="0.25">
      <c r="A42" s="1"/>
    </row>
    <row r="43" spans="1:7" ht="15.75" x14ac:dyDescent="0.25">
      <c r="A43" s="84" t="s">
        <v>454</v>
      </c>
      <c r="B43" s="10"/>
      <c r="C43" s="10"/>
      <c r="D43" s="10"/>
      <c r="E43" s="10"/>
      <c r="F43" s="10"/>
      <c r="G43" s="10"/>
    </row>
    <row r="44" spans="1:7" ht="15.75" x14ac:dyDescent="0.25">
      <c r="A44" s="12" t="s">
        <v>204</v>
      </c>
      <c r="B44" s="10"/>
      <c r="C44" s="10"/>
      <c r="D44" s="10"/>
      <c r="E44" s="10"/>
      <c r="F44" s="10"/>
      <c r="G44" s="10"/>
    </row>
    <row r="45" spans="1:7" ht="15.75" x14ac:dyDescent="0.25">
      <c r="A45" s="1"/>
    </row>
    <row r="46" spans="1:7" ht="15.75" x14ac:dyDescent="0.25">
      <c r="A46" s="1"/>
    </row>
    <row r="47" spans="1:7" ht="15.75" x14ac:dyDescent="0.25">
      <c r="A47" s="1"/>
    </row>
    <row r="48" spans="1:7" ht="15.75" x14ac:dyDescent="0.25">
      <c r="A48" s="1"/>
    </row>
    <row r="49" spans="1:7" ht="15.75" x14ac:dyDescent="0.25">
      <c r="A49" s="1"/>
    </row>
    <row r="50" spans="1:7" ht="15.75" x14ac:dyDescent="0.25">
      <c r="A50" s="1"/>
    </row>
    <row r="51" spans="1:7" ht="15.75" x14ac:dyDescent="0.25">
      <c r="A51" s="1"/>
    </row>
    <row r="52" spans="1:7" ht="15.75" x14ac:dyDescent="0.25">
      <c r="A52" s="1"/>
    </row>
    <row r="53" spans="1:7" ht="15.75" x14ac:dyDescent="0.25">
      <c r="A53" s="1"/>
    </row>
    <row r="54" spans="1:7" ht="15.75" x14ac:dyDescent="0.25">
      <c r="A54" s="1"/>
    </row>
    <row r="55" spans="1:7" ht="15.75" x14ac:dyDescent="0.25">
      <c r="A55" s="84" t="s">
        <v>455</v>
      </c>
      <c r="B55" s="10"/>
      <c r="C55" s="10"/>
      <c r="D55" s="10"/>
      <c r="E55" s="10"/>
      <c r="F55" s="10"/>
      <c r="G55" s="10"/>
    </row>
    <row r="56" spans="1:7" ht="15.75" x14ac:dyDescent="0.25">
      <c r="A56" s="12" t="s">
        <v>204</v>
      </c>
      <c r="B56" s="10"/>
      <c r="C56" s="10"/>
      <c r="D56" s="10"/>
      <c r="E56" s="10"/>
      <c r="F56" s="10"/>
      <c r="G56" s="10"/>
    </row>
    <row r="67" spans="1:7" ht="15.75" x14ac:dyDescent="0.25">
      <c r="A67" s="12" t="s">
        <v>456</v>
      </c>
      <c r="B67" s="10"/>
      <c r="C67" s="10"/>
      <c r="D67" s="10"/>
      <c r="E67" s="10"/>
      <c r="F67" s="10"/>
      <c r="G67" s="10"/>
    </row>
    <row r="68" spans="1:7" ht="16.5" thickBot="1" x14ac:dyDescent="0.3">
      <c r="A68" s="12"/>
      <c r="B68" s="10"/>
      <c r="C68" s="10"/>
      <c r="D68" s="10"/>
      <c r="E68" s="10"/>
      <c r="F68" s="10"/>
      <c r="G68" s="10"/>
    </row>
    <row r="69" spans="1:7" ht="31.5" x14ac:dyDescent="0.25">
      <c r="A69" s="460"/>
      <c r="B69" s="276" t="s">
        <v>457</v>
      </c>
      <c r="C69" s="276" t="s">
        <v>459</v>
      </c>
      <c r="D69" s="276" t="s">
        <v>460</v>
      </c>
      <c r="E69" s="276" t="s">
        <v>64</v>
      </c>
      <c r="F69" s="10"/>
      <c r="G69" s="10"/>
    </row>
    <row r="70" spans="1:7" ht="16.5" thickBot="1" x14ac:dyDescent="0.3">
      <c r="A70" s="460"/>
      <c r="B70" s="377" t="s">
        <v>458</v>
      </c>
      <c r="C70" s="377" t="s">
        <v>458</v>
      </c>
      <c r="D70" s="377" t="s">
        <v>458</v>
      </c>
      <c r="E70" s="377" t="s">
        <v>458</v>
      </c>
      <c r="F70" s="10"/>
      <c r="G70" s="10"/>
    </row>
    <row r="71" spans="1:7" ht="16.5" thickBot="1" x14ac:dyDescent="0.3">
      <c r="A71" s="140" t="s">
        <v>461</v>
      </c>
      <c r="B71" s="255">
        <v>9</v>
      </c>
      <c r="C71" s="255">
        <v>3</v>
      </c>
      <c r="D71" s="255">
        <v>8</v>
      </c>
      <c r="E71" s="255">
        <v>20</v>
      </c>
      <c r="F71" s="10"/>
      <c r="G71" s="10"/>
    </row>
    <row r="72" spans="1:7" ht="16.5" thickBot="1" x14ac:dyDescent="0.3">
      <c r="A72" s="64" t="s">
        <v>462</v>
      </c>
      <c r="B72" s="255">
        <v>498</v>
      </c>
      <c r="C72" s="255">
        <v>141</v>
      </c>
      <c r="D72" s="255">
        <v>413</v>
      </c>
      <c r="E72" s="256">
        <v>1052</v>
      </c>
      <c r="F72" s="10"/>
      <c r="G72" s="10"/>
    </row>
    <row r="73" spans="1:7" ht="16.5" thickBot="1" x14ac:dyDescent="0.3">
      <c r="A73" s="64" t="s">
        <v>463</v>
      </c>
      <c r="B73" s="255">
        <v>392</v>
      </c>
      <c r="C73" s="255">
        <v>111</v>
      </c>
      <c r="D73" s="255">
        <v>325</v>
      </c>
      <c r="E73" s="255">
        <v>828</v>
      </c>
      <c r="F73" s="10"/>
      <c r="G73" s="10"/>
    </row>
    <row r="74" spans="1:7" ht="16.5" thickBot="1" x14ac:dyDescent="0.3">
      <c r="A74" s="64" t="s">
        <v>378</v>
      </c>
      <c r="B74" s="255">
        <v>451</v>
      </c>
      <c r="C74" s="255">
        <v>128</v>
      </c>
      <c r="D74" s="255">
        <v>374</v>
      </c>
      <c r="E74" s="255">
        <v>953</v>
      </c>
      <c r="F74" s="10"/>
      <c r="G74" s="10"/>
    </row>
    <row r="75" spans="1:7" ht="16.5" thickBot="1" x14ac:dyDescent="0.3">
      <c r="A75" s="64" t="s">
        <v>464</v>
      </c>
      <c r="B75" s="256">
        <v>2789</v>
      </c>
      <c r="C75" s="255">
        <v>789</v>
      </c>
      <c r="D75" s="256">
        <v>2319</v>
      </c>
      <c r="E75" s="256">
        <v>5897</v>
      </c>
      <c r="F75" s="10"/>
      <c r="G75" s="10"/>
    </row>
    <row r="76" spans="1:7" ht="48" thickBot="1" x14ac:dyDescent="0.3">
      <c r="A76" s="257" t="s">
        <v>465</v>
      </c>
      <c r="B76" s="255">
        <v>498</v>
      </c>
      <c r="C76" s="255">
        <v>141</v>
      </c>
      <c r="D76" s="255">
        <v>413</v>
      </c>
      <c r="E76" s="256">
        <v>1052</v>
      </c>
      <c r="F76" s="10"/>
      <c r="G76" s="10"/>
    </row>
    <row r="77" spans="1:7" ht="16.5" thickBot="1" x14ac:dyDescent="0.3">
      <c r="A77" s="257" t="s">
        <v>466</v>
      </c>
      <c r="B77" s="255">
        <v>62</v>
      </c>
      <c r="C77" s="255">
        <v>216</v>
      </c>
      <c r="D77" s="255">
        <v>182</v>
      </c>
      <c r="E77" s="255">
        <v>460</v>
      </c>
      <c r="F77" s="10"/>
      <c r="G77" s="10"/>
    </row>
    <row r="78" spans="1:7" ht="15.75" x14ac:dyDescent="0.25">
      <c r="A78" s="12"/>
      <c r="B78" s="10"/>
      <c r="C78" s="10"/>
      <c r="D78" s="10"/>
      <c r="E78" s="10"/>
      <c r="F78" s="10"/>
      <c r="G78" s="10"/>
    </row>
    <row r="79" spans="1:7" ht="15.75" x14ac:dyDescent="0.25">
      <c r="A79" s="52" t="s">
        <v>529</v>
      </c>
      <c r="B79" s="10"/>
      <c r="C79" s="10"/>
      <c r="D79" s="10"/>
      <c r="E79" s="10"/>
      <c r="F79" s="10"/>
      <c r="G79" s="10"/>
    </row>
    <row r="80" spans="1:7" ht="15.75" x14ac:dyDescent="0.25">
      <c r="A80" s="12"/>
      <c r="B80" s="10"/>
      <c r="C80" s="10"/>
      <c r="D80" s="10"/>
      <c r="E80" s="10"/>
      <c r="F80" s="10"/>
      <c r="G80" s="10"/>
    </row>
    <row r="81" spans="1:7" ht="15.75" x14ac:dyDescent="0.25">
      <c r="A81" s="84" t="s">
        <v>467</v>
      </c>
      <c r="B81" s="10"/>
      <c r="C81" s="10"/>
      <c r="D81" s="10"/>
      <c r="E81" s="10"/>
      <c r="F81" s="10"/>
      <c r="G81" s="10"/>
    </row>
    <row r="82" spans="1:7" ht="15.75" x14ac:dyDescent="0.25">
      <c r="A82" s="12" t="s">
        <v>204</v>
      </c>
      <c r="B82" s="10"/>
      <c r="C82" s="10"/>
      <c r="D82" s="10"/>
      <c r="E82" s="10"/>
      <c r="F82" s="10"/>
      <c r="G82" s="10"/>
    </row>
    <row r="93" spans="1:7" ht="15.75" x14ac:dyDescent="0.25">
      <c r="A93" s="84" t="s">
        <v>468</v>
      </c>
      <c r="B93" s="10"/>
      <c r="C93" s="10"/>
      <c r="D93" s="10"/>
      <c r="E93" s="10"/>
      <c r="F93" s="10"/>
      <c r="G93" s="10"/>
    </row>
    <row r="94" spans="1:7" ht="15.75" x14ac:dyDescent="0.25">
      <c r="A94" s="12" t="s">
        <v>204</v>
      </c>
      <c r="B94" s="10"/>
      <c r="C94" s="10"/>
      <c r="D94" s="10"/>
      <c r="E94" s="10"/>
      <c r="F94" s="10"/>
      <c r="G94" s="10"/>
    </row>
    <row r="95" spans="1:7" ht="15.75" x14ac:dyDescent="0.25">
      <c r="A95" s="1"/>
    </row>
    <row r="96" spans="1:7" ht="15.75" x14ac:dyDescent="0.25">
      <c r="A96" s="1"/>
    </row>
    <row r="97" spans="1:7" ht="15.75" x14ac:dyDescent="0.25">
      <c r="A97" s="1"/>
    </row>
    <row r="98" spans="1:7" ht="15.75" x14ac:dyDescent="0.25">
      <c r="A98" s="1"/>
    </row>
    <row r="99" spans="1:7" ht="15.75" x14ac:dyDescent="0.25">
      <c r="A99" s="1"/>
    </row>
    <row r="100" spans="1:7" ht="15.75" x14ac:dyDescent="0.25">
      <c r="A100" s="1"/>
    </row>
    <row r="101" spans="1:7" ht="15.75" x14ac:dyDescent="0.25">
      <c r="A101" s="1"/>
    </row>
    <row r="102" spans="1:7" ht="15.75" x14ac:dyDescent="0.25">
      <c r="A102" s="1"/>
    </row>
    <row r="103" spans="1:7" ht="15.75" x14ac:dyDescent="0.25">
      <c r="A103" s="1"/>
    </row>
    <row r="104" spans="1:7" ht="15.75" x14ac:dyDescent="0.25">
      <c r="A104" s="1"/>
    </row>
    <row r="105" spans="1:7" ht="15.75" x14ac:dyDescent="0.25">
      <c r="A105" s="84" t="s">
        <v>469</v>
      </c>
      <c r="B105" s="10"/>
      <c r="C105" s="10"/>
      <c r="D105" s="10"/>
      <c r="E105" s="10"/>
      <c r="F105" s="10"/>
      <c r="G105" s="10"/>
    </row>
    <row r="106" spans="1:7" ht="15.75" x14ac:dyDescent="0.25">
      <c r="A106" s="12" t="s">
        <v>204</v>
      </c>
      <c r="B106" s="10"/>
      <c r="C106" s="10"/>
      <c r="D106" s="10"/>
      <c r="E106" s="10"/>
      <c r="F106" s="10"/>
      <c r="G106" s="10"/>
    </row>
    <row r="107" spans="1:7" ht="15.75" x14ac:dyDescent="0.25">
      <c r="A107" s="1"/>
    </row>
    <row r="108" spans="1:7" ht="15.75" x14ac:dyDescent="0.25">
      <c r="A108" s="1"/>
    </row>
    <row r="109" spans="1:7" ht="15.75" x14ac:dyDescent="0.25">
      <c r="A109" s="1"/>
    </row>
    <row r="110" spans="1:7" ht="15.75" x14ac:dyDescent="0.25">
      <c r="A110" s="1"/>
    </row>
    <row r="111" spans="1:7" ht="15.75" x14ac:dyDescent="0.25">
      <c r="A111" s="1"/>
    </row>
    <row r="112" spans="1:7" ht="15.75" x14ac:dyDescent="0.25">
      <c r="A112" s="1"/>
    </row>
    <row r="113" spans="1:9" ht="15.75" x14ac:dyDescent="0.25">
      <c r="A113" s="1"/>
    </row>
    <row r="114" spans="1:9" ht="15.75" x14ac:dyDescent="0.25">
      <c r="A114" s="1"/>
    </row>
    <row r="115" spans="1:9" ht="22.5" x14ac:dyDescent="0.25">
      <c r="A115" s="254"/>
    </row>
    <row r="116" spans="1:9" ht="15.75" x14ac:dyDescent="0.25">
      <c r="A116" s="1"/>
    </row>
    <row r="117" spans="1:9" ht="15.75" x14ac:dyDescent="0.25">
      <c r="A117" s="52" t="s">
        <v>530</v>
      </c>
      <c r="B117" s="10"/>
      <c r="C117" s="10"/>
      <c r="D117" s="10"/>
      <c r="E117" s="10"/>
      <c r="F117" s="10"/>
      <c r="G117" s="10"/>
      <c r="H117" s="10"/>
      <c r="I117" s="10"/>
    </row>
    <row r="118" spans="1:9" ht="15.75" x14ac:dyDescent="0.25">
      <c r="A118" s="12"/>
      <c r="B118" s="10"/>
      <c r="C118" s="10"/>
      <c r="D118" s="10"/>
      <c r="E118" s="10"/>
      <c r="F118" s="10"/>
      <c r="G118" s="10"/>
      <c r="H118" s="10"/>
      <c r="I118" s="10"/>
    </row>
    <row r="119" spans="1:9" ht="15.75" x14ac:dyDescent="0.25">
      <c r="A119" s="84" t="s">
        <v>467</v>
      </c>
      <c r="B119" s="10"/>
      <c r="C119" s="10"/>
      <c r="D119" s="10"/>
      <c r="E119" s="10"/>
      <c r="F119" s="10"/>
      <c r="G119" s="10"/>
      <c r="H119" s="10"/>
      <c r="I119" s="10"/>
    </row>
    <row r="120" spans="1:9" ht="15.75" x14ac:dyDescent="0.25">
      <c r="A120" s="12" t="s">
        <v>204</v>
      </c>
      <c r="B120" s="10"/>
      <c r="C120" s="10"/>
      <c r="D120" s="10"/>
      <c r="E120" s="10"/>
      <c r="F120" s="10"/>
      <c r="G120" s="10"/>
      <c r="H120" s="10"/>
      <c r="I120" s="10"/>
    </row>
    <row r="128" spans="1:9" ht="15.75" x14ac:dyDescent="0.25">
      <c r="A128" s="1"/>
    </row>
    <row r="129" spans="1:9" ht="15.75" x14ac:dyDescent="0.25">
      <c r="A129" s="1"/>
    </row>
    <row r="130" spans="1:9" ht="15.75" x14ac:dyDescent="0.25">
      <c r="A130" s="84" t="s">
        <v>468</v>
      </c>
      <c r="B130" s="10"/>
      <c r="C130" s="10"/>
      <c r="D130" s="10"/>
      <c r="E130" s="10"/>
      <c r="F130" s="10"/>
      <c r="G130" s="10"/>
      <c r="H130" s="10"/>
      <c r="I130" s="10"/>
    </row>
    <row r="131" spans="1:9" ht="15.75" x14ac:dyDescent="0.25">
      <c r="A131" s="12" t="s">
        <v>204</v>
      </c>
      <c r="B131" s="10"/>
      <c r="C131" s="10"/>
      <c r="D131" s="10"/>
      <c r="E131" s="10"/>
      <c r="F131" s="10"/>
      <c r="G131" s="10"/>
      <c r="H131" s="10"/>
      <c r="I131" s="10"/>
    </row>
    <row r="141" spans="1:9" ht="15.75" x14ac:dyDescent="0.25">
      <c r="A141" s="1"/>
    </row>
    <row r="142" spans="1:9" ht="15.75" x14ac:dyDescent="0.25">
      <c r="A142" s="84" t="s">
        <v>469</v>
      </c>
      <c r="B142" s="10"/>
      <c r="C142" s="10"/>
      <c r="D142" s="10"/>
      <c r="E142" s="10"/>
      <c r="F142" s="10"/>
      <c r="G142" s="10"/>
      <c r="H142" s="10"/>
      <c r="I142" s="10"/>
    </row>
    <row r="143" spans="1:9" ht="15.75" x14ac:dyDescent="0.25">
      <c r="A143" s="12" t="s">
        <v>204</v>
      </c>
      <c r="B143" s="10"/>
      <c r="C143" s="10"/>
      <c r="D143" s="10"/>
      <c r="E143" s="10"/>
      <c r="F143" s="10"/>
      <c r="G143" s="10"/>
      <c r="H143" s="10"/>
      <c r="I143" s="10"/>
    </row>
    <row r="144" spans="1:9" ht="15.75" x14ac:dyDescent="0.25">
      <c r="A144" s="1"/>
    </row>
  </sheetData>
  <mergeCells count="1">
    <mergeCell ref="A69:A7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9BAD-F616-44D3-B561-6E346AAA7947}">
  <dimension ref="A1:L61"/>
  <sheetViews>
    <sheetView workbookViewId="0"/>
  </sheetViews>
  <sheetFormatPr defaultColWidth="8.85546875" defaultRowHeight="15" x14ac:dyDescent="0.25"/>
  <cols>
    <col min="1" max="1" width="38" bestFit="1" customWidth="1"/>
    <col min="2" max="2" width="20.42578125" bestFit="1" customWidth="1"/>
  </cols>
  <sheetData>
    <row r="1" spans="1:12" ht="22.5" x14ac:dyDescent="0.3">
      <c r="A1" s="6" t="s">
        <v>43</v>
      </c>
      <c r="B1" s="10"/>
      <c r="C1" s="10"/>
      <c r="D1" s="10"/>
      <c r="E1" s="10"/>
      <c r="F1" s="10"/>
      <c r="G1" s="10"/>
      <c r="H1" s="10"/>
      <c r="I1" s="10"/>
      <c r="J1" s="10"/>
      <c r="K1" s="10"/>
      <c r="L1" s="10"/>
    </row>
    <row r="2" spans="1:12" ht="15.75" x14ac:dyDescent="0.25">
      <c r="A2" s="12" t="s">
        <v>18</v>
      </c>
      <c r="B2" s="10"/>
      <c r="C2" s="10"/>
      <c r="D2" s="10"/>
      <c r="E2" s="10"/>
      <c r="F2" s="10"/>
      <c r="G2" s="10"/>
      <c r="H2" s="10"/>
      <c r="I2" s="10"/>
      <c r="J2" s="10"/>
      <c r="K2" s="10"/>
      <c r="L2" s="10"/>
    </row>
    <row r="3" spans="1:12" ht="16.5" thickBot="1" x14ac:dyDescent="0.3">
      <c r="A3" s="12"/>
      <c r="B3" s="10"/>
      <c r="C3" s="10"/>
      <c r="D3" s="10"/>
      <c r="E3" s="10"/>
      <c r="F3" s="10"/>
      <c r="G3" s="10"/>
      <c r="H3" s="10"/>
      <c r="I3" s="10"/>
      <c r="J3" s="10"/>
      <c r="K3" s="10"/>
      <c r="L3" s="10"/>
    </row>
    <row r="4" spans="1:12" ht="16.5" thickBot="1" x14ac:dyDescent="0.3">
      <c r="A4" s="25" t="s">
        <v>19</v>
      </c>
      <c r="B4" s="26">
        <v>21094</v>
      </c>
      <c r="C4" s="10"/>
      <c r="D4" s="10"/>
      <c r="E4" s="10"/>
      <c r="F4" s="10"/>
      <c r="G4" s="10"/>
      <c r="H4" s="10"/>
      <c r="I4" s="10"/>
      <c r="J4" s="10"/>
      <c r="K4" s="10"/>
      <c r="L4" s="10"/>
    </row>
    <row r="5" spans="1:12" ht="16.5" thickBot="1" x14ac:dyDescent="0.3">
      <c r="A5" s="27" t="s">
        <v>20</v>
      </c>
      <c r="B5" s="28">
        <v>44652</v>
      </c>
      <c r="C5" s="10"/>
      <c r="D5" s="10"/>
      <c r="E5" s="10"/>
      <c r="F5" s="10"/>
      <c r="G5" s="10"/>
      <c r="H5" s="10"/>
      <c r="I5" s="10"/>
      <c r="J5" s="10"/>
      <c r="K5" s="10"/>
      <c r="L5" s="10"/>
    </row>
    <row r="6" spans="1:12" ht="16.5" thickBot="1" x14ac:dyDescent="0.3">
      <c r="A6" s="27" t="s">
        <v>21</v>
      </c>
      <c r="B6" s="29">
        <v>2500</v>
      </c>
      <c r="C6" s="10"/>
      <c r="D6" s="10"/>
      <c r="E6" s="10"/>
      <c r="F6" s="10"/>
      <c r="G6" s="10"/>
      <c r="H6" s="10"/>
      <c r="I6" s="10"/>
      <c r="J6" s="10"/>
      <c r="K6" s="10"/>
      <c r="L6" s="10"/>
    </row>
    <row r="7" spans="1:12" ht="16.5" thickBot="1" x14ac:dyDescent="0.3">
      <c r="A7" s="27" t="s">
        <v>22</v>
      </c>
      <c r="B7" s="30">
        <v>0.04</v>
      </c>
      <c r="C7" s="10"/>
      <c r="D7" s="10"/>
      <c r="E7" s="10"/>
      <c r="F7" s="10"/>
      <c r="G7" s="10"/>
      <c r="H7" s="10"/>
      <c r="I7" s="10"/>
      <c r="J7" s="10"/>
      <c r="K7" s="10"/>
      <c r="L7" s="10"/>
    </row>
    <row r="8" spans="1:12" ht="16.5" thickBot="1" x14ac:dyDescent="0.3">
      <c r="A8" s="27" t="s">
        <v>23</v>
      </c>
      <c r="B8" s="31">
        <v>3</v>
      </c>
      <c r="C8" s="10"/>
      <c r="D8" s="10"/>
      <c r="E8" s="10"/>
      <c r="F8" s="10"/>
      <c r="G8" s="10"/>
      <c r="H8" s="10"/>
      <c r="I8" s="10"/>
      <c r="J8" s="10"/>
      <c r="K8" s="10"/>
      <c r="L8" s="10"/>
    </row>
    <row r="9" spans="1:12" ht="16.5" thickBot="1" x14ac:dyDescent="0.3">
      <c r="A9" s="27" t="s">
        <v>24</v>
      </c>
      <c r="B9" s="31">
        <v>65</v>
      </c>
      <c r="C9" s="10"/>
      <c r="D9" s="10"/>
      <c r="E9" s="10"/>
      <c r="F9" s="10"/>
      <c r="G9" s="10"/>
      <c r="H9" s="10"/>
      <c r="I9" s="10"/>
      <c r="J9" s="10"/>
      <c r="K9" s="10"/>
      <c r="L9" s="10"/>
    </row>
    <row r="10" spans="1:12" ht="16.5" thickBot="1" x14ac:dyDescent="0.3">
      <c r="A10" s="27" t="s">
        <v>25</v>
      </c>
      <c r="B10" s="31" t="s">
        <v>26</v>
      </c>
      <c r="C10" s="10"/>
      <c r="D10" s="10"/>
      <c r="E10" s="10"/>
      <c r="F10" s="10"/>
      <c r="G10" s="10"/>
      <c r="H10" s="10"/>
      <c r="I10" s="10"/>
      <c r="J10" s="10"/>
      <c r="K10" s="10"/>
      <c r="L10" s="10"/>
    </row>
    <row r="11" spans="1:12" ht="15.75" x14ac:dyDescent="0.25">
      <c r="A11" s="12"/>
      <c r="B11" s="10"/>
      <c r="C11" s="10"/>
      <c r="D11" s="10"/>
      <c r="E11" s="10"/>
      <c r="F11" s="10"/>
      <c r="G11" s="10"/>
      <c r="H11" s="10"/>
      <c r="I11" s="10"/>
      <c r="J11" s="10"/>
      <c r="K11" s="10"/>
      <c r="L11" s="10"/>
    </row>
    <row r="12" spans="1:12" ht="15.75" x14ac:dyDescent="0.25">
      <c r="A12" s="12" t="s">
        <v>27</v>
      </c>
      <c r="B12" s="10"/>
      <c r="C12" s="10"/>
      <c r="D12" s="10"/>
      <c r="E12" s="10"/>
      <c r="F12" s="10"/>
      <c r="G12" s="10"/>
      <c r="H12" s="10"/>
      <c r="I12" s="10"/>
      <c r="J12" s="10"/>
      <c r="K12" s="10"/>
      <c r="L12" s="10"/>
    </row>
    <row r="13" spans="1:12" ht="16.5" thickBot="1" x14ac:dyDescent="0.3">
      <c r="A13" s="24"/>
      <c r="B13" s="10"/>
      <c r="C13" s="10"/>
      <c r="D13" s="10"/>
      <c r="E13" s="10"/>
      <c r="F13" s="10"/>
      <c r="G13" s="10"/>
      <c r="H13" s="10"/>
      <c r="I13" s="10"/>
      <c r="J13" s="10"/>
      <c r="K13" s="10"/>
      <c r="L13" s="10"/>
    </row>
    <row r="14" spans="1:12" ht="30.6" customHeight="1" thickBot="1" x14ac:dyDescent="0.3">
      <c r="A14" s="10"/>
      <c r="B14" s="10"/>
      <c r="C14" s="423" t="s">
        <v>28</v>
      </c>
      <c r="D14" s="425" t="s">
        <v>29</v>
      </c>
      <c r="E14" s="426"/>
      <c r="F14" s="427"/>
      <c r="G14" s="10"/>
      <c r="H14" s="10"/>
      <c r="I14" s="10"/>
      <c r="J14" s="10"/>
      <c r="K14" s="10"/>
      <c r="L14" s="10"/>
    </row>
    <row r="15" spans="1:12" ht="16.5" thickBot="1" x14ac:dyDescent="0.3">
      <c r="A15" s="10"/>
      <c r="B15" s="10"/>
      <c r="C15" s="424"/>
      <c r="D15" s="17">
        <v>63</v>
      </c>
      <c r="E15" s="17">
        <v>64</v>
      </c>
      <c r="F15" s="17">
        <v>65</v>
      </c>
      <c r="G15" s="10"/>
      <c r="H15" s="10"/>
      <c r="I15" s="10"/>
      <c r="J15" s="10"/>
      <c r="K15" s="10"/>
      <c r="L15" s="10"/>
    </row>
    <row r="16" spans="1:12" ht="16.5" thickBot="1" x14ac:dyDescent="0.3">
      <c r="A16" s="10"/>
      <c r="B16" s="10"/>
      <c r="C16" s="32">
        <v>0</v>
      </c>
      <c r="D16" s="16">
        <v>1000</v>
      </c>
      <c r="E16" s="16">
        <v>1000</v>
      </c>
      <c r="F16" s="16">
        <v>1000</v>
      </c>
      <c r="G16" s="10"/>
      <c r="H16" s="10"/>
      <c r="I16" s="10"/>
      <c r="J16" s="10"/>
      <c r="K16" s="10"/>
      <c r="L16" s="10"/>
    </row>
    <row r="17" spans="1:12" ht="16.5" thickBot="1" x14ac:dyDescent="0.3">
      <c r="A17" s="10"/>
      <c r="B17" s="10"/>
      <c r="C17" s="32">
        <v>1</v>
      </c>
      <c r="D17" s="17">
        <v>975</v>
      </c>
      <c r="E17" s="17">
        <v>950</v>
      </c>
      <c r="F17" s="17">
        <v>900</v>
      </c>
      <c r="G17" s="10"/>
      <c r="H17" s="10"/>
      <c r="I17" s="10"/>
      <c r="J17" s="10"/>
      <c r="K17" s="10"/>
      <c r="L17" s="10"/>
    </row>
    <row r="18" spans="1:12" ht="16.5" thickBot="1" x14ac:dyDescent="0.3">
      <c r="A18" s="10"/>
      <c r="B18" s="10"/>
      <c r="C18" s="32">
        <v>2</v>
      </c>
      <c r="D18" s="17">
        <v>950</v>
      </c>
      <c r="E18" s="17">
        <v>900</v>
      </c>
      <c r="F18" s="17">
        <v>800</v>
      </c>
      <c r="G18" s="10"/>
      <c r="H18" s="10"/>
      <c r="I18" s="10"/>
      <c r="J18" s="10"/>
      <c r="K18" s="10"/>
      <c r="L18" s="10"/>
    </row>
    <row r="19" spans="1:12" ht="16.5" thickBot="1" x14ac:dyDescent="0.3">
      <c r="A19" s="10"/>
      <c r="B19" s="10"/>
      <c r="C19" s="32">
        <v>3</v>
      </c>
      <c r="D19" s="17">
        <v>925</v>
      </c>
      <c r="E19" s="17">
        <v>850</v>
      </c>
      <c r="F19" s="17">
        <v>700</v>
      </c>
      <c r="G19" s="10"/>
      <c r="H19" s="10"/>
      <c r="I19" s="10"/>
      <c r="J19" s="10"/>
      <c r="K19" s="10"/>
      <c r="L19" s="10"/>
    </row>
    <row r="20" spans="1:12" ht="16.5" thickBot="1" x14ac:dyDescent="0.3">
      <c r="A20" s="10"/>
      <c r="B20" s="10"/>
      <c r="C20" s="32">
        <v>4</v>
      </c>
      <c r="D20" s="17">
        <v>900</v>
      </c>
      <c r="E20" s="17">
        <v>800</v>
      </c>
      <c r="F20" s="17">
        <v>600</v>
      </c>
      <c r="G20" s="10"/>
      <c r="H20" s="10"/>
      <c r="I20" s="10"/>
      <c r="J20" s="10"/>
      <c r="K20" s="10"/>
      <c r="L20" s="10"/>
    </row>
    <row r="21" spans="1:12" ht="16.5" thickBot="1" x14ac:dyDescent="0.3">
      <c r="A21" s="10"/>
      <c r="B21" s="10"/>
      <c r="C21" s="32">
        <v>5</v>
      </c>
      <c r="D21" s="17">
        <v>875</v>
      </c>
      <c r="E21" s="17">
        <v>750</v>
      </c>
      <c r="F21" s="17">
        <v>500</v>
      </c>
      <c r="G21" s="10"/>
      <c r="H21" s="10"/>
      <c r="I21" s="10"/>
      <c r="J21" s="10"/>
      <c r="K21" s="10"/>
      <c r="L21" s="10"/>
    </row>
    <row r="22" spans="1:12" ht="16.5" thickBot="1" x14ac:dyDescent="0.3">
      <c r="A22" s="10"/>
      <c r="B22" s="10"/>
      <c r="C22" s="32">
        <v>6</v>
      </c>
      <c r="D22" s="17">
        <v>850</v>
      </c>
      <c r="E22" s="17">
        <v>700</v>
      </c>
      <c r="F22" s="17">
        <v>400</v>
      </c>
      <c r="G22" s="10"/>
      <c r="H22" s="10"/>
      <c r="I22" s="10"/>
      <c r="J22" s="10"/>
      <c r="K22" s="10"/>
      <c r="L22" s="10"/>
    </row>
    <row r="23" spans="1:12" ht="16.5" thickBot="1" x14ac:dyDescent="0.3">
      <c r="A23" s="10"/>
      <c r="B23" s="10"/>
      <c r="C23" s="32">
        <v>7</v>
      </c>
      <c r="D23" s="17">
        <v>825</v>
      </c>
      <c r="E23" s="17">
        <v>650</v>
      </c>
      <c r="F23" s="17">
        <v>300</v>
      </c>
      <c r="G23" s="10"/>
      <c r="H23" s="10"/>
      <c r="I23" s="10"/>
      <c r="J23" s="10"/>
      <c r="K23" s="10"/>
      <c r="L23" s="10"/>
    </row>
    <row r="24" spans="1:12" ht="16.5" thickBot="1" x14ac:dyDescent="0.3">
      <c r="A24" s="10"/>
      <c r="B24" s="10"/>
      <c r="C24" s="32">
        <v>8</v>
      </c>
      <c r="D24" s="17">
        <v>800</v>
      </c>
      <c r="E24" s="17">
        <v>600</v>
      </c>
      <c r="F24" s="17">
        <v>200</v>
      </c>
      <c r="G24" s="10"/>
      <c r="H24" s="10"/>
      <c r="I24" s="10"/>
      <c r="J24" s="10"/>
      <c r="K24" s="10"/>
      <c r="L24" s="10"/>
    </row>
    <row r="25" spans="1:12" ht="16.5" thickBot="1" x14ac:dyDescent="0.3">
      <c r="A25" s="10"/>
      <c r="B25" s="10"/>
      <c r="C25" s="32">
        <v>9</v>
      </c>
      <c r="D25" s="17">
        <v>775</v>
      </c>
      <c r="E25" s="17">
        <v>550</v>
      </c>
      <c r="F25" s="17">
        <v>100</v>
      </c>
      <c r="G25" s="10"/>
      <c r="H25" s="10"/>
      <c r="I25" s="10"/>
      <c r="J25" s="10"/>
      <c r="K25" s="10"/>
      <c r="L25" s="10"/>
    </row>
    <row r="26" spans="1:12" x14ac:dyDescent="0.25">
      <c r="A26" s="10"/>
      <c r="B26" s="10"/>
      <c r="C26" s="10"/>
      <c r="D26" s="10"/>
      <c r="E26" s="10"/>
      <c r="F26" s="10"/>
      <c r="G26" s="10"/>
      <c r="H26" s="10"/>
      <c r="I26" s="10"/>
      <c r="J26" s="10"/>
      <c r="K26" s="10"/>
      <c r="L26" s="10"/>
    </row>
    <row r="27" spans="1:12" ht="15.75" x14ac:dyDescent="0.25">
      <c r="A27" s="11" t="s">
        <v>35</v>
      </c>
      <c r="B27" s="10"/>
      <c r="C27" s="10"/>
      <c r="D27" s="10"/>
      <c r="E27" s="10"/>
      <c r="F27" s="10"/>
      <c r="G27" s="10"/>
      <c r="H27" s="10"/>
      <c r="I27" s="10"/>
      <c r="J27" s="10"/>
      <c r="K27" s="10"/>
      <c r="L27" s="10"/>
    </row>
    <row r="28" spans="1:12" ht="15.75" x14ac:dyDescent="0.25">
      <c r="A28" s="23" t="s">
        <v>30</v>
      </c>
      <c r="B28" s="10"/>
      <c r="C28" s="10"/>
      <c r="D28" s="10"/>
      <c r="E28" s="10"/>
      <c r="F28" s="10"/>
      <c r="G28" s="10"/>
      <c r="H28" s="10"/>
      <c r="I28" s="10"/>
      <c r="J28" s="10"/>
      <c r="K28" s="10"/>
      <c r="L28" s="10"/>
    </row>
    <row r="29" spans="1:12" ht="15.75" x14ac:dyDescent="0.25">
      <c r="A29" s="23" t="s">
        <v>31</v>
      </c>
      <c r="B29" s="10"/>
      <c r="C29" s="10"/>
      <c r="D29" s="10"/>
      <c r="E29" s="10"/>
      <c r="F29" s="10"/>
      <c r="G29" s="10"/>
      <c r="H29" s="10"/>
      <c r="I29" s="10"/>
      <c r="J29" s="10"/>
      <c r="K29" s="10"/>
      <c r="L29" s="10"/>
    </row>
    <row r="30" spans="1:12" ht="15.75" x14ac:dyDescent="0.25">
      <c r="A30" s="23" t="s">
        <v>32</v>
      </c>
      <c r="B30" s="10"/>
      <c r="C30" s="10"/>
      <c r="D30" s="10"/>
      <c r="E30" s="10"/>
      <c r="F30" s="10"/>
      <c r="G30" s="10"/>
      <c r="H30" s="10"/>
      <c r="I30" s="10"/>
      <c r="J30" s="10"/>
      <c r="K30" s="10"/>
      <c r="L30" s="10"/>
    </row>
    <row r="31" spans="1:12" ht="15.75" x14ac:dyDescent="0.25">
      <c r="A31" s="24" t="s">
        <v>33</v>
      </c>
      <c r="B31" s="10"/>
      <c r="C31" s="10"/>
      <c r="D31" s="10"/>
      <c r="E31" s="10"/>
      <c r="F31" s="10"/>
      <c r="G31" s="10"/>
      <c r="H31" s="10"/>
      <c r="I31" s="10"/>
      <c r="J31" s="10"/>
      <c r="K31" s="10"/>
      <c r="L31" s="10"/>
    </row>
    <row r="32" spans="1:12" ht="15.75" x14ac:dyDescent="0.25">
      <c r="A32" s="7"/>
    </row>
    <row r="33" spans="1:12" ht="15.75" x14ac:dyDescent="0.25">
      <c r="A33" s="7"/>
    </row>
    <row r="34" spans="1:12" ht="15.75" x14ac:dyDescent="0.25">
      <c r="A34" s="7"/>
    </row>
    <row r="35" spans="1:12" ht="15.75" x14ac:dyDescent="0.25">
      <c r="A35" s="7"/>
    </row>
    <row r="36" spans="1:12" ht="15.75" x14ac:dyDescent="0.25">
      <c r="A36" s="7"/>
    </row>
    <row r="37" spans="1:12" ht="15.75" x14ac:dyDescent="0.25">
      <c r="A37" s="7"/>
    </row>
    <row r="38" spans="1:12" ht="15.75" x14ac:dyDescent="0.25">
      <c r="A38" s="7"/>
    </row>
    <row r="39" spans="1:12" ht="15.75" x14ac:dyDescent="0.25">
      <c r="A39" s="7"/>
    </row>
    <row r="40" spans="1:12" ht="15.75" x14ac:dyDescent="0.25">
      <c r="A40" s="1"/>
    </row>
    <row r="41" spans="1:12" ht="15.75" x14ac:dyDescent="0.25">
      <c r="A41" s="1"/>
    </row>
    <row r="42" spans="1:12" ht="15.75" x14ac:dyDescent="0.25">
      <c r="A42" s="12" t="s">
        <v>34</v>
      </c>
      <c r="B42" s="10"/>
      <c r="C42" s="10"/>
      <c r="D42" s="10"/>
      <c r="E42" s="10"/>
      <c r="F42" s="10"/>
      <c r="G42" s="10"/>
      <c r="H42" s="10"/>
      <c r="I42" s="10"/>
      <c r="J42" s="10"/>
      <c r="K42" s="10"/>
      <c r="L42" s="10"/>
    </row>
    <row r="43" spans="1:12" ht="15.75" x14ac:dyDescent="0.25">
      <c r="A43" s="12"/>
      <c r="B43" s="10"/>
      <c r="C43" s="10"/>
      <c r="D43" s="10"/>
      <c r="E43" s="10"/>
      <c r="F43" s="10"/>
      <c r="G43" s="10"/>
      <c r="H43" s="10"/>
      <c r="I43" s="10"/>
      <c r="J43" s="10"/>
      <c r="K43" s="10"/>
      <c r="L43" s="10"/>
    </row>
    <row r="44" spans="1:12" ht="15.75" x14ac:dyDescent="0.25">
      <c r="A44" s="11" t="s">
        <v>36</v>
      </c>
      <c r="B44" s="10"/>
      <c r="C44" s="10"/>
      <c r="D44" s="10"/>
      <c r="E44" s="10"/>
      <c r="F44" s="10"/>
      <c r="G44" s="10"/>
      <c r="H44" s="10"/>
      <c r="I44" s="10"/>
      <c r="J44" s="10"/>
      <c r="K44" s="10"/>
      <c r="L44" s="10"/>
    </row>
    <row r="55" spans="1:12" ht="15.75" x14ac:dyDescent="0.25">
      <c r="A55" s="12" t="s">
        <v>37</v>
      </c>
      <c r="B55" s="10"/>
      <c r="C55" s="10"/>
      <c r="D55" s="10"/>
      <c r="E55" s="10"/>
      <c r="F55" s="10"/>
      <c r="G55" s="10"/>
      <c r="H55" s="10"/>
      <c r="I55" s="10"/>
      <c r="J55" s="10"/>
      <c r="K55" s="10"/>
      <c r="L55" s="10"/>
    </row>
    <row r="56" spans="1:12" ht="16.5" thickBot="1" x14ac:dyDescent="0.3">
      <c r="A56" s="12"/>
      <c r="B56" s="10"/>
      <c r="C56" s="10"/>
      <c r="D56" s="10"/>
      <c r="E56" s="10"/>
      <c r="F56" s="10"/>
      <c r="G56" s="10"/>
      <c r="H56" s="10"/>
      <c r="I56" s="10"/>
      <c r="J56" s="10"/>
      <c r="K56" s="10"/>
      <c r="L56" s="10"/>
    </row>
    <row r="57" spans="1:12" ht="32.25" thickBot="1" x14ac:dyDescent="0.3">
      <c r="A57" s="10"/>
      <c r="B57" s="19" t="s">
        <v>38</v>
      </c>
      <c r="C57" s="20" t="s">
        <v>39</v>
      </c>
      <c r="D57" s="10"/>
      <c r="E57" s="10"/>
      <c r="F57" s="10"/>
      <c r="G57" s="10"/>
      <c r="H57" s="10"/>
      <c r="I57" s="10"/>
      <c r="J57" s="10"/>
      <c r="K57" s="10"/>
      <c r="L57" s="10"/>
    </row>
    <row r="58" spans="1:12" ht="16.5" thickBot="1" x14ac:dyDescent="0.3">
      <c r="A58" s="10"/>
      <c r="B58" s="21" t="s">
        <v>40</v>
      </c>
      <c r="C58" s="22">
        <v>0.9</v>
      </c>
      <c r="D58" s="10"/>
      <c r="E58" s="10"/>
      <c r="F58" s="10"/>
      <c r="G58" s="10"/>
      <c r="H58" s="10"/>
      <c r="I58" s="10"/>
      <c r="J58" s="10"/>
      <c r="K58" s="10"/>
      <c r="L58" s="10"/>
    </row>
    <row r="59" spans="1:12" ht="16.5" thickBot="1" x14ac:dyDescent="0.3">
      <c r="A59" s="10"/>
      <c r="B59" s="21" t="s">
        <v>41</v>
      </c>
      <c r="C59" s="22">
        <v>0.72</v>
      </c>
      <c r="D59" s="10"/>
      <c r="E59" s="10"/>
      <c r="F59" s="10"/>
      <c r="G59" s="10"/>
      <c r="H59" s="10"/>
      <c r="I59" s="10"/>
      <c r="J59" s="10"/>
      <c r="K59" s="10"/>
      <c r="L59" s="10"/>
    </row>
    <row r="60" spans="1:12" ht="15.75" x14ac:dyDescent="0.25">
      <c r="A60" s="10"/>
      <c r="B60" s="33"/>
      <c r="C60" s="34"/>
      <c r="D60" s="10"/>
      <c r="E60" s="10"/>
      <c r="F60" s="10"/>
      <c r="G60" s="10"/>
      <c r="H60" s="10"/>
      <c r="I60" s="10"/>
      <c r="J60" s="10"/>
      <c r="K60" s="10"/>
      <c r="L60" s="10"/>
    </row>
    <row r="61" spans="1:12" ht="15.75" x14ac:dyDescent="0.25">
      <c r="A61" s="11" t="s">
        <v>42</v>
      </c>
      <c r="B61" s="10"/>
      <c r="C61" s="10"/>
      <c r="D61" s="10"/>
      <c r="E61" s="10"/>
      <c r="F61" s="10"/>
      <c r="G61" s="10"/>
      <c r="H61" s="10"/>
      <c r="I61" s="10"/>
      <c r="J61" s="10"/>
      <c r="K61" s="10"/>
      <c r="L61" s="10"/>
    </row>
  </sheetData>
  <mergeCells count="2">
    <mergeCell ref="C14:C15"/>
    <mergeCell ref="D14:F1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93BA4-C794-49E8-A688-B7867736FE73}">
  <dimension ref="A1:N46"/>
  <sheetViews>
    <sheetView topLeftCell="A19" zoomScaleNormal="100" workbookViewId="0">
      <selection activeCell="D9" sqref="D9"/>
    </sheetView>
  </sheetViews>
  <sheetFormatPr defaultColWidth="11.5703125" defaultRowHeight="15" x14ac:dyDescent="0.25"/>
  <cols>
    <col min="1" max="1" width="11.28515625" bestFit="1" customWidth="1"/>
    <col min="2" max="2" width="18" customWidth="1"/>
    <col min="3" max="3" width="14.5703125" bestFit="1" customWidth="1"/>
    <col min="4" max="4" width="14.28515625" bestFit="1" customWidth="1"/>
    <col min="5" max="5" width="5.7109375" customWidth="1"/>
    <col min="6" max="6" width="13.28515625" bestFit="1" customWidth="1"/>
    <col min="7" max="7" width="53" bestFit="1" customWidth="1"/>
    <col min="8" max="8" width="8.85546875" bestFit="1" customWidth="1"/>
    <col min="9" max="9" width="28.42578125" bestFit="1" customWidth="1"/>
    <col min="10" max="10" width="5.7109375" customWidth="1"/>
    <col min="11" max="11" width="20.28515625" customWidth="1"/>
    <col min="12" max="12" width="33.42578125" bestFit="1" customWidth="1"/>
    <col min="13" max="14" width="20.7109375" bestFit="1" customWidth="1"/>
  </cols>
  <sheetData>
    <row r="1" spans="1:14" s="258" customFormat="1" ht="25.15" customHeight="1" thickBot="1" x14ac:dyDescent="0.25">
      <c r="A1" s="470" t="s">
        <v>470</v>
      </c>
      <c r="B1" s="471"/>
      <c r="C1" s="471"/>
      <c r="D1" s="472"/>
      <c r="F1" s="461" t="s">
        <v>471</v>
      </c>
      <c r="G1" s="462"/>
      <c r="H1" s="462"/>
      <c r="I1" s="463"/>
      <c r="K1" s="461" t="s">
        <v>472</v>
      </c>
      <c r="L1" s="462"/>
      <c r="M1" s="462"/>
      <c r="N1" s="463"/>
    </row>
    <row r="2" spans="1:14" s="258" customFormat="1" ht="30.6" customHeight="1" x14ac:dyDescent="0.25">
      <c r="A2" s="259" t="s">
        <v>448</v>
      </c>
      <c r="B2" s="260" t="s">
        <v>473</v>
      </c>
      <c r="C2" s="261" t="s">
        <v>474</v>
      </c>
      <c r="D2" s="262" t="s">
        <v>475</v>
      </c>
      <c r="F2" s="464" t="s">
        <v>476</v>
      </c>
      <c r="G2" s="465"/>
      <c r="H2" s="465"/>
      <c r="I2" s="466"/>
      <c r="K2" s="467" t="s">
        <v>477</v>
      </c>
      <c r="L2" s="468"/>
      <c r="M2" s="468"/>
      <c r="N2" s="469"/>
    </row>
    <row r="3" spans="1:14" s="258" customFormat="1" ht="15.6" customHeight="1" x14ac:dyDescent="0.2">
      <c r="A3" s="263" t="s">
        <v>478</v>
      </c>
      <c r="B3" s="264">
        <v>11100</v>
      </c>
      <c r="C3" s="264">
        <v>4000</v>
      </c>
      <c r="D3" s="265">
        <v>1980</v>
      </c>
      <c r="F3" s="149" t="s">
        <v>341</v>
      </c>
      <c r="G3" s="176"/>
      <c r="H3" s="176"/>
      <c r="I3" s="308" t="s">
        <v>340</v>
      </c>
      <c r="K3" s="327" t="s">
        <v>341</v>
      </c>
      <c r="L3" s="238"/>
      <c r="M3" s="238"/>
      <c r="N3" s="239"/>
    </row>
    <row r="4" spans="1:14" s="258" customFormat="1" ht="13.9" customHeight="1" x14ac:dyDescent="0.25">
      <c r="A4" s="263" t="s">
        <v>479</v>
      </c>
      <c r="B4" s="264">
        <v>11700</v>
      </c>
      <c r="C4" s="264">
        <v>3800</v>
      </c>
      <c r="D4" s="265">
        <v>1980</v>
      </c>
      <c r="F4" s="359" t="s">
        <v>342</v>
      </c>
      <c r="G4" s="360"/>
      <c r="H4" s="361" t="s">
        <v>343</v>
      </c>
      <c r="I4" s="362" t="s">
        <v>344</v>
      </c>
      <c r="K4" s="347" t="s">
        <v>346</v>
      </c>
      <c r="L4" s="348"/>
      <c r="M4" s="349" t="s">
        <v>347</v>
      </c>
      <c r="N4" s="350" t="s">
        <v>348</v>
      </c>
    </row>
    <row r="5" spans="1:14" s="258" customFormat="1" ht="13.9" customHeight="1" x14ac:dyDescent="0.25">
      <c r="A5" s="263" t="s">
        <v>480</v>
      </c>
      <c r="B5" s="264">
        <v>11400</v>
      </c>
      <c r="C5" s="264">
        <v>3750</v>
      </c>
      <c r="D5" s="265">
        <v>1860</v>
      </c>
      <c r="F5" s="149"/>
      <c r="G5" s="231" t="s">
        <v>238</v>
      </c>
      <c r="H5" s="315">
        <v>85128.429818402874</v>
      </c>
      <c r="I5" s="316">
        <v>94429.000712741807</v>
      </c>
      <c r="K5" s="154" t="s">
        <v>350</v>
      </c>
      <c r="L5" s="328"/>
      <c r="M5" s="233"/>
      <c r="N5" s="234"/>
    </row>
    <row r="6" spans="1:14" s="258" customFormat="1" ht="13.9" customHeight="1" x14ac:dyDescent="0.25">
      <c r="A6" s="263" t="s">
        <v>481</v>
      </c>
      <c r="B6" s="264">
        <v>11400</v>
      </c>
      <c r="C6" s="264">
        <v>3750</v>
      </c>
      <c r="D6" s="265">
        <v>1620</v>
      </c>
      <c r="F6" s="149"/>
      <c r="G6" s="309" t="s">
        <v>457</v>
      </c>
      <c r="H6" s="317">
        <v>22636.685000000001</v>
      </c>
      <c r="I6" s="318">
        <v>18257.070593852091</v>
      </c>
      <c r="K6" s="154"/>
      <c r="L6" s="329" t="s">
        <v>352</v>
      </c>
      <c r="M6" s="221">
        <v>11931</v>
      </c>
      <c r="N6" s="222">
        <v>11308</v>
      </c>
    </row>
    <row r="7" spans="1:14" s="258" customFormat="1" ht="13.9" customHeight="1" x14ac:dyDescent="0.25">
      <c r="A7" s="263" t="s">
        <v>482</v>
      </c>
      <c r="B7" s="264">
        <v>11400</v>
      </c>
      <c r="C7" s="264">
        <v>3750</v>
      </c>
      <c r="D7" s="265">
        <v>1620</v>
      </c>
      <c r="F7" s="149"/>
      <c r="G7" s="309" t="s">
        <v>459</v>
      </c>
      <c r="H7" s="317">
        <v>6406.5730000000003</v>
      </c>
      <c r="I7" s="318">
        <v>5377.3491474610573</v>
      </c>
      <c r="K7" s="154"/>
      <c r="L7" s="330" t="s">
        <v>483</v>
      </c>
      <c r="M7" s="221">
        <v>2535</v>
      </c>
      <c r="N7" s="222">
        <v>2695</v>
      </c>
    </row>
    <row r="8" spans="1:14" s="258" customFormat="1" ht="13.9" customHeight="1" x14ac:dyDescent="0.25">
      <c r="A8" s="263" t="s">
        <v>485</v>
      </c>
      <c r="B8" s="264">
        <v>11400</v>
      </c>
      <c r="C8" s="264">
        <v>4050</v>
      </c>
      <c r="D8" s="265">
        <v>1620</v>
      </c>
      <c r="F8" s="149"/>
      <c r="G8" s="309" t="s">
        <v>460</v>
      </c>
      <c r="H8" s="317">
        <v>18779.995999999999</v>
      </c>
      <c r="I8" s="318">
        <v>32297.626</v>
      </c>
      <c r="K8" s="154"/>
      <c r="L8" s="330" t="s">
        <v>486</v>
      </c>
      <c r="M8" s="221">
        <v>2835</v>
      </c>
      <c r="N8" s="222">
        <v>2748</v>
      </c>
    </row>
    <row r="9" spans="1:14" s="258" customFormat="1" ht="13.9" customHeight="1" x14ac:dyDescent="0.25">
      <c r="A9" s="263" t="s">
        <v>488</v>
      </c>
      <c r="B9" s="264">
        <v>11800</v>
      </c>
      <c r="C9" s="264">
        <v>4100</v>
      </c>
      <c r="D9" s="265">
        <v>1620</v>
      </c>
      <c r="F9" s="149"/>
      <c r="G9" s="310" t="s">
        <v>484</v>
      </c>
      <c r="H9" s="317">
        <v>47823.254000000001</v>
      </c>
      <c r="I9" s="318">
        <v>55932.045741313152</v>
      </c>
      <c r="K9" s="154"/>
      <c r="L9" s="329" t="s">
        <v>489</v>
      </c>
      <c r="M9" s="221">
        <v>201</v>
      </c>
      <c r="N9" s="222">
        <v>159</v>
      </c>
    </row>
    <row r="10" spans="1:14" s="258" customFormat="1" ht="13.9" customHeight="1" x14ac:dyDescent="0.25">
      <c r="A10" s="263" t="s">
        <v>491</v>
      </c>
      <c r="B10" s="264">
        <v>11800</v>
      </c>
      <c r="C10" s="264">
        <v>4050</v>
      </c>
      <c r="D10" s="265">
        <v>2040</v>
      </c>
      <c r="F10" s="149"/>
      <c r="G10" s="309" t="s">
        <v>487</v>
      </c>
      <c r="H10" s="317">
        <v>14859.540999999999</v>
      </c>
      <c r="I10" s="318">
        <v>11750.21177055531</v>
      </c>
      <c r="K10" s="154"/>
      <c r="L10" s="329" t="s">
        <v>354</v>
      </c>
      <c r="M10" s="221">
        <v>13</v>
      </c>
      <c r="N10" s="222">
        <v>11</v>
      </c>
    </row>
    <row r="11" spans="1:14" s="258" customFormat="1" ht="13.9" customHeight="1" x14ac:dyDescent="0.25">
      <c r="A11" s="263" t="s">
        <v>493</v>
      </c>
      <c r="B11" s="264">
        <v>12000</v>
      </c>
      <c r="C11" s="264">
        <v>4100</v>
      </c>
      <c r="D11" s="265">
        <v>2100</v>
      </c>
      <c r="F11" s="149"/>
      <c r="G11" s="309" t="s">
        <v>490</v>
      </c>
      <c r="H11" s="317">
        <v>7698.5248184028687</v>
      </c>
      <c r="I11" s="318">
        <v>6012.8512008733378</v>
      </c>
      <c r="K11" s="154"/>
      <c r="L11" s="329" t="s">
        <v>364</v>
      </c>
      <c r="M11" s="221">
        <v>995</v>
      </c>
      <c r="N11" s="222">
        <v>995</v>
      </c>
    </row>
    <row r="12" spans="1:14" s="258" customFormat="1" ht="13.9" customHeight="1" x14ac:dyDescent="0.25">
      <c r="A12" s="263" t="s">
        <v>495</v>
      </c>
      <c r="B12" s="264">
        <v>12000</v>
      </c>
      <c r="C12" s="264">
        <v>4150</v>
      </c>
      <c r="D12" s="265">
        <v>2040</v>
      </c>
      <c r="F12" s="149"/>
      <c r="G12" s="309" t="s">
        <v>492</v>
      </c>
      <c r="H12" s="317">
        <v>14747.11</v>
      </c>
      <c r="I12" s="318">
        <v>20733.892</v>
      </c>
      <c r="K12" s="154"/>
      <c r="L12" s="329" t="s">
        <v>496</v>
      </c>
      <c r="M12" s="221">
        <v>1712</v>
      </c>
      <c r="N12" s="222">
        <v>1712</v>
      </c>
    </row>
    <row r="13" spans="1:14" s="258" customFormat="1" ht="13.9" customHeight="1" x14ac:dyDescent="0.25">
      <c r="A13" s="263" t="s">
        <v>497</v>
      </c>
      <c r="B13" s="264">
        <v>12700</v>
      </c>
      <c r="C13" s="264">
        <v>4200</v>
      </c>
      <c r="D13" s="265">
        <v>2040</v>
      </c>
      <c r="F13" s="149"/>
      <c r="G13" s="310" t="s">
        <v>494</v>
      </c>
      <c r="H13" s="317">
        <v>37305.175818402873</v>
      </c>
      <c r="I13" s="318">
        <v>38496.954971428648</v>
      </c>
      <c r="K13" s="154"/>
      <c r="L13" s="329" t="s">
        <v>498</v>
      </c>
      <c r="M13" s="221">
        <v>859</v>
      </c>
      <c r="N13" s="222">
        <v>859</v>
      </c>
    </row>
    <row r="14" spans="1:14" s="258" customFormat="1" ht="13.9" customHeight="1" x14ac:dyDescent="0.25">
      <c r="A14" s="263" t="s">
        <v>499</v>
      </c>
      <c r="B14" s="264">
        <v>12700</v>
      </c>
      <c r="C14" s="264">
        <v>4150</v>
      </c>
      <c r="D14" s="265">
        <v>2100</v>
      </c>
      <c r="F14" s="149"/>
      <c r="G14" s="231" t="s">
        <v>359</v>
      </c>
      <c r="H14" s="315">
        <v>32</v>
      </c>
      <c r="I14" s="316">
        <v>22</v>
      </c>
      <c r="K14" s="331" t="s">
        <v>500</v>
      </c>
      <c r="L14" s="332"/>
      <c r="M14" s="333">
        <v>21081</v>
      </c>
      <c r="N14" s="334">
        <v>20487</v>
      </c>
    </row>
    <row r="15" spans="1:14" s="258" customFormat="1" ht="13.9" customHeight="1" x14ac:dyDescent="0.25">
      <c r="A15" s="263" t="s">
        <v>501</v>
      </c>
      <c r="B15" s="264">
        <v>11700</v>
      </c>
      <c r="C15" s="264">
        <v>4450</v>
      </c>
      <c r="D15" s="265">
        <v>2100</v>
      </c>
      <c r="F15" s="149"/>
      <c r="G15" s="231" t="s">
        <v>462</v>
      </c>
      <c r="H15" s="319">
        <v>1702.5685963680576</v>
      </c>
      <c r="I15" s="320">
        <v>1888.5800142548362</v>
      </c>
      <c r="K15" s="235" t="s">
        <v>376</v>
      </c>
      <c r="L15" s="329"/>
      <c r="M15" s="221">
        <v>17505</v>
      </c>
      <c r="N15" s="222">
        <v>17831</v>
      </c>
    </row>
    <row r="16" spans="1:14" s="258" customFormat="1" ht="13.9" customHeight="1" x14ac:dyDescent="0.25">
      <c r="A16" s="263" t="s">
        <v>502</v>
      </c>
      <c r="B16" s="264">
        <v>11900</v>
      </c>
      <c r="C16" s="264">
        <v>4450</v>
      </c>
      <c r="D16" s="265">
        <v>2100</v>
      </c>
      <c r="F16" s="149"/>
      <c r="G16" s="321" t="s">
        <v>363</v>
      </c>
      <c r="H16" s="322">
        <v>86862.998414770933</v>
      </c>
      <c r="I16" s="323">
        <v>96339.580726996646</v>
      </c>
      <c r="K16" s="235" t="s">
        <v>503</v>
      </c>
      <c r="L16" s="329"/>
      <c r="M16" s="221">
        <v>905.5</v>
      </c>
      <c r="N16" s="222">
        <v>880</v>
      </c>
    </row>
    <row r="17" spans="1:14" s="258" customFormat="1" ht="13.9" customHeight="1" x14ac:dyDescent="0.25">
      <c r="A17" s="263" t="s">
        <v>504</v>
      </c>
      <c r="B17" s="264">
        <v>12100</v>
      </c>
      <c r="C17" s="264">
        <v>4600</v>
      </c>
      <c r="D17" s="265">
        <v>2280</v>
      </c>
      <c r="F17" s="149"/>
      <c r="G17" s="231" t="s">
        <v>365</v>
      </c>
      <c r="H17" s="315">
        <v>1340</v>
      </c>
      <c r="I17" s="316">
        <v>1079</v>
      </c>
      <c r="K17" s="235" t="s">
        <v>505</v>
      </c>
      <c r="L17" s="329"/>
      <c r="M17" s="221">
        <v>151</v>
      </c>
      <c r="N17" s="222">
        <v>163</v>
      </c>
    </row>
    <row r="18" spans="1:14" s="258" customFormat="1" ht="15.75" thickBot="1" x14ac:dyDescent="0.3">
      <c r="A18" s="263" t="s">
        <v>506</v>
      </c>
      <c r="B18" s="264">
        <v>12300</v>
      </c>
      <c r="C18" s="264">
        <v>4850</v>
      </c>
      <c r="D18" s="265">
        <v>2280</v>
      </c>
      <c r="F18" s="149"/>
      <c r="G18" s="324" t="s">
        <v>369</v>
      </c>
      <c r="H18" s="266">
        <v>88202.998414770933</v>
      </c>
      <c r="I18" s="267">
        <v>97418.580726996646</v>
      </c>
      <c r="K18" s="235" t="s">
        <v>507</v>
      </c>
      <c r="L18" s="329"/>
      <c r="M18" s="221">
        <v>395</v>
      </c>
      <c r="N18" s="222">
        <v>396</v>
      </c>
    </row>
    <row r="19" spans="1:14" s="258" customFormat="1" ht="15.6" customHeight="1" thickTop="1" x14ac:dyDescent="0.25">
      <c r="A19" s="263" t="s">
        <v>508</v>
      </c>
      <c r="B19" s="264">
        <v>12300</v>
      </c>
      <c r="C19" s="264">
        <v>4850</v>
      </c>
      <c r="D19" s="265">
        <v>2400</v>
      </c>
      <c r="F19" s="149"/>
      <c r="G19" s="176"/>
      <c r="H19" s="176"/>
      <c r="I19" s="209"/>
      <c r="K19" s="235" t="s">
        <v>387</v>
      </c>
      <c r="L19" s="329"/>
      <c r="M19" s="221">
        <v>253</v>
      </c>
      <c r="N19" s="222">
        <v>245</v>
      </c>
    </row>
    <row r="20" spans="1:14" s="258" customFormat="1" ht="13.9" customHeight="1" thickBot="1" x14ac:dyDescent="0.3">
      <c r="A20" s="268" t="s">
        <v>509</v>
      </c>
      <c r="B20" s="269">
        <v>12500</v>
      </c>
      <c r="C20" s="269">
        <v>4600</v>
      </c>
      <c r="D20" s="270">
        <v>2640</v>
      </c>
      <c r="F20" s="359" t="s">
        <v>5</v>
      </c>
      <c r="G20" s="363"/>
      <c r="H20" s="364"/>
      <c r="I20" s="365"/>
      <c r="K20" s="335" t="s">
        <v>389</v>
      </c>
      <c r="L20" s="336"/>
      <c r="M20" s="351">
        <v>40290.5</v>
      </c>
      <c r="N20" s="352">
        <v>40002</v>
      </c>
    </row>
    <row r="21" spans="1:14" s="258" customFormat="1" ht="13.9" customHeight="1" x14ac:dyDescent="0.25">
      <c r="E21" s="271"/>
      <c r="F21" s="149"/>
      <c r="G21" s="231" t="s">
        <v>374</v>
      </c>
      <c r="H21" s="317">
        <v>71916.073999999993</v>
      </c>
      <c r="I21" s="318">
        <v>76844.806307817329</v>
      </c>
      <c r="K21" s="237"/>
      <c r="L21" s="238"/>
      <c r="M21" s="238"/>
      <c r="N21" s="239"/>
    </row>
    <row r="22" spans="1:14" s="258" customFormat="1" ht="13.9" customHeight="1" x14ac:dyDescent="0.25">
      <c r="E22" s="271"/>
      <c r="F22" s="149"/>
      <c r="G22" s="309" t="s">
        <v>457</v>
      </c>
      <c r="H22" s="317">
        <v>19500.204000000002</v>
      </c>
      <c r="I22" s="318">
        <v>14371.659206225981</v>
      </c>
      <c r="K22" s="347" t="s">
        <v>392</v>
      </c>
      <c r="L22" s="353"/>
      <c r="M22" s="353"/>
      <c r="N22" s="354"/>
    </row>
    <row r="23" spans="1:14" s="258" customFormat="1" ht="13.9" customHeight="1" x14ac:dyDescent="0.25">
      <c r="E23" s="271"/>
      <c r="F23" s="149"/>
      <c r="G23" s="309" t="s">
        <v>459</v>
      </c>
      <c r="H23" s="317">
        <v>5573.5439999999999</v>
      </c>
      <c r="I23" s="318">
        <v>4798.823007259316</v>
      </c>
      <c r="K23" s="355" t="s">
        <v>393</v>
      </c>
      <c r="L23" s="356"/>
      <c r="M23" s="357"/>
      <c r="N23" s="358"/>
    </row>
    <row r="24" spans="1:14" s="258" customFormat="1" ht="13.9" customHeight="1" x14ac:dyDescent="0.25">
      <c r="E24" s="271"/>
      <c r="F24" s="149"/>
      <c r="G24" s="309" t="s">
        <v>460</v>
      </c>
      <c r="H24" s="317">
        <v>15859.77</v>
      </c>
      <c r="I24" s="318">
        <v>25949.762999999999</v>
      </c>
      <c r="K24" s="235" t="s">
        <v>510</v>
      </c>
      <c r="L24" s="337"/>
      <c r="M24" s="233"/>
      <c r="N24" s="234"/>
    </row>
    <row r="25" spans="1:14" s="258" customFormat="1" ht="13.9" customHeight="1" x14ac:dyDescent="0.25">
      <c r="E25" s="271"/>
      <c r="F25" s="149"/>
      <c r="G25" s="310" t="s">
        <v>484</v>
      </c>
      <c r="H25" s="317">
        <v>40933.517999999996</v>
      </c>
      <c r="I25" s="318">
        <v>45120.245213485294</v>
      </c>
      <c r="K25" s="154"/>
      <c r="L25" s="329" t="s">
        <v>511</v>
      </c>
      <c r="M25" s="221"/>
      <c r="N25" s="222"/>
    </row>
    <row r="26" spans="1:14" s="258" customFormat="1" ht="13.9" customHeight="1" x14ac:dyDescent="0.25">
      <c r="E26" s="271"/>
      <c r="F26" s="149"/>
      <c r="G26" s="309" t="s">
        <v>487</v>
      </c>
      <c r="H26" s="317">
        <v>11363.321</v>
      </c>
      <c r="I26" s="318">
        <v>9354.1118785601029</v>
      </c>
      <c r="K26" s="154"/>
      <c r="L26" s="338" t="s">
        <v>512</v>
      </c>
      <c r="M26" s="221">
        <v>9535</v>
      </c>
      <c r="N26" s="222">
        <v>9478</v>
      </c>
    </row>
    <row r="27" spans="1:14" s="258" customFormat="1" ht="13.9" customHeight="1" x14ac:dyDescent="0.25">
      <c r="E27" s="271"/>
      <c r="F27" s="149"/>
      <c r="G27" s="309" t="s">
        <v>490</v>
      </c>
      <c r="H27" s="317">
        <v>6164.1639999999998</v>
      </c>
      <c r="I27" s="318">
        <v>4819.5162157719287</v>
      </c>
      <c r="K27" s="154"/>
      <c r="L27" s="338" t="s">
        <v>513</v>
      </c>
      <c r="M27" s="221">
        <v>59</v>
      </c>
      <c r="N27" s="222">
        <v>59</v>
      </c>
    </row>
    <row r="28" spans="1:14" s="258" customFormat="1" ht="13.9" customHeight="1" x14ac:dyDescent="0.25">
      <c r="E28" s="271"/>
      <c r="F28" s="149"/>
      <c r="G28" s="309" t="s">
        <v>492</v>
      </c>
      <c r="H28" s="317">
        <v>13455.071</v>
      </c>
      <c r="I28" s="318">
        <v>17550.933000000001</v>
      </c>
      <c r="K28" s="154"/>
      <c r="L28" s="338" t="s">
        <v>514</v>
      </c>
      <c r="M28" s="221">
        <v>201</v>
      </c>
      <c r="N28" s="222">
        <v>202</v>
      </c>
    </row>
    <row r="29" spans="1:14" s="258" customFormat="1" ht="13.9" customHeight="1" x14ac:dyDescent="0.25">
      <c r="E29" s="271"/>
      <c r="F29" s="149"/>
      <c r="G29" s="310" t="s">
        <v>494</v>
      </c>
      <c r="H29" s="317">
        <v>30982.556</v>
      </c>
      <c r="I29" s="318">
        <v>31724.561094332032</v>
      </c>
      <c r="K29" s="154"/>
      <c r="L29" s="332" t="s">
        <v>515</v>
      </c>
      <c r="M29" s="333">
        <v>9795</v>
      </c>
      <c r="N29" s="334">
        <v>9739</v>
      </c>
    </row>
    <row r="30" spans="1:14" s="258" customFormat="1" ht="13.9" customHeight="1" x14ac:dyDescent="0.25">
      <c r="E30" s="271"/>
      <c r="F30" s="149"/>
      <c r="G30" s="311" t="s">
        <v>378</v>
      </c>
      <c r="H30" s="315">
        <v>1541</v>
      </c>
      <c r="I30" s="316">
        <v>757</v>
      </c>
      <c r="K30" s="154"/>
      <c r="L30" s="329" t="s">
        <v>516</v>
      </c>
      <c r="M30" s="221">
        <v>82</v>
      </c>
      <c r="N30" s="222">
        <v>81</v>
      </c>
    </row>
    <row r="31" spans="1:14" s="258" customFormat="1" ht="31.15" customHeight="1" x14ac:dyDescent="0.25">
      <c r="E31" s="271"/>
      <c r="F31" s="149"/>
      <c r="G31" s="311" t="s">
        <v>464</v>
      </c>
      <c r="H31" s="319">
        <v>9534.3841396611224</v>
      </c>
      <c r="I31" s="320">
        <v>10292.761077688858</v>
      </c>
      <c r="K31" s="154"/>
      <c r="L31" s="329" t="s">
        <v>518</v>
      </c>
      <c r="M31" s="221">
        <v>3129</v>
      </c>
      <c r="N31" s="222">
        <v>3299</v>
      </c>
    </row>
    <row r="32" spans="1:14" s="258" customFormat="1" x14ac:dyDescent="0.25">
      <c r="E32" s="271"/>
      <c r="F32" s="149"/>
      <c r="G32" s="312" t="s">
        <v>517</v>
      </c>
      <c r="H32" s="317">
        <v>1702.5685963680576</v>
      </c>
      <c r="I32" s="318">
        <v>1888.5800142548362</v>
      </c>
      <c r="K32" s="154"/>
      <c r="L32" s="329" t="s">
        <v>519</v>
      </c>
      <c r="M32" s="221">
        <v>67</v>
      </c>
      <c r="N32" s="222">
        <v>84</v>
      </c>
    </row>
    <row r="33" spans="5:14" s="258" customFormat="1" ht="13.9" customHeight="1" x14ac:dyDescent="0.25">
      <c r="E33" s="271"/>
      <c r="F33" s="149"/>
      <c r="G33" s="311" t="s">
        <v>466</v>
      </c>
      <c r="H33" s="315">
        <v>752</v>
      </c>
      <c r="I33" s="316">
        <v>576</v>
      </c>
      <c r="K33" s="154"/>
      <c r="L33" s="329" t="s">
        <v>521</v>
      </c>
      <c r="M33" s="221">
        <v>1594</v>
      </c>
      <c r="N33" s="222">
        <v>1594</v>
      </c>
    </row>
    <row r="34" spans="5:14" s="258" customFormat="1" ht="13.9" customHeight="1" thickBot="1" x14ac:dyDescent="0.3">
      <c r="E34" s="271"/>
      <c r="F34" s="149"/>
      <c r="G34" s="325" t="s">
        <v>520</v>
      </c>
      <c r="H34" s="326">
        <v>85446.026736029176</v>
      </c>
      <c r="I34" s="272">
        <v>90359.14739976103</v>
      </c>
      <c r="K34" s="339" t="s">
        <v>522</v>
      </c>
      <c r="L34" s="340"/>
      <c r="M34" s="341">
        <v>14667</v>
      </c>
      <c r="N34" s="342">
        <v>14797</v>
      </c>
    </row>
    <row r="35" spans="5:14" s="258" customFormat="1" ht="13.9" customHeight="1" thickTop="1" x14ac:dyDescent="0.25">
      <c r="E35" s="271"/>
      <c r="F35" s="149"/>
      <c r="G35" s="313" t="s">
        <v>390</v>
      </c>
      <c r="H35" s="160">
        <v>2756.9716787417565</v>
      </c>
      <c r="I35" s="161">
        <v>7059.4333272356162</v>
      </c>
      <c r="K35" s="235" t="s">
        <v>523</v>
      </c>
      <c r="L35" s="329"/>
      <c r="M35" s="221">
        <v>533</v>
      </c>
      <c r="N35" s="222">
        <v>632</v>
      </c>
    </row>
    <row r="36" spans="5:14" s="258" customFormat="1" x14ac:dyDescent="0.25">
      <c r="E36" s="271"/>
      <c r="F36" s="149"/>
      <c r="G36" s="314" t="s">
        <v>391</v>
      </c>
      <c r="H36" s="211">
        <v>937.37037077219725</v>
      </c>
      <c r="I36" s="212">
        <v>2400.2073312601096</v>
      </c>
      <c r="K36" s="235" t="s">
        <v>524</v>
      </c>
      <c r="L36" s="329"/>
      <c r="M36" s="221">
        <v>655</v>
      </c>
      <c r="N36" s="222">
        <v>938</v>
      </c>
    </row>
    <row r="37" spans="5:14" s="258" customFormat="1" ht="15.6" customHeight="1" x14ac:dyDescent="0.25">
      <c r="E37" s="271"/>
      <c r="F37" s="149"/>
      <c r="G37" s="213"/>
      <c r="H37" s="214"/>
      <c r="I37" s="215"/>
      <c r="K37" s="235" t="s">
        <v>525</v>
      </c>
      <c r="L37" s="329"/>
      <c r="M37" s="221">
        <v>3102</v>
      </c>
      <c r="N37" s="222">
        <v>2987</v>
      </c>
    </row>
    <row r="38" spans="5:14" ht="19.5" thickBot="1" x14ac:dyDescent="0.3">
      <c r="F38" s="366" t="s">
        <v>394</v>
      </c>
      <c r="G38" s="367"/>
      <c r="H38" s="368">
        <v>1819.6013079695592</v>
      </c>
      <c r="I38" s="369">
        <v>4659.2259959755065</v>
      </c>
      <c r="K38" s="235" t="s">
        <v>526</v>
      </c>
      <c r="L38" s="329"/>
      <c r="M38" s="221">
        <v>815</v>
      </c>
      <c r="N38" s="222">
        <v>787</v>
      </c>
    </row>
    <row r="39" spans="5:14" x14ac:dyDescent="0.25">
      <c r="K39" s="343" t="s">
        <v>403</v>
      </c>
      <c r="L39" s="344"/>
      <c r="M39" s="345">
        <v>19772</v>
      </c>
      <c r="N39" s="346">
        <v>20141</v>
      </c>
    </row>
    <row r="40" spans="5:14" x14ac:dyDescent="0.25">
      <c r="K40" s="355" t="s">
        <v>406</v>
      </c>
      <c r="L40" s="356"/>
      <c r="M40" s="357"/>
      <c r="N40" s="358"/>
    </row>
    <row r="41" spans="5:14" x14ac:dyDescent="0.25">
      <c r="K41" s="235" t="s">
        <v>527</v>
      </c>
      <c r="L41" s="329"/>
      <c r="M41" s="221">
        <v>6500</v>
      </c>
      <c r="N41" s="222">
        <v>6500</v>
      </c>
    </row>
    <row r="42" spans="5:14" x14ac:dyDescent="0.25">
      <c r="K42" s="235" t="s">
        <v>412</v>
      </c>
      <c r="L42" s="329"/>
      <c r="M42" s="221">
        <v>13597</v>
      </c>
      <c r="N42" s="222">
        <v>12951</v>
      </c>
    </row>
    <row r="43" spans="5:14" x14ac:dyDescent="0.25">
      <c r="K43" s="235" t="s">
        <v>528</v>
      </c>
      <c r="L43" s="329"/>
      <c r="M43" s="221">
        <v>422</v>
      </c>
      <c r="N43" s="222">
        <v>410</v>
      </c>
    </row>
    <row r="44" spans="5:14" x14ac:dyDescent="0.25">
      <c r="K44" s="343" t="s">
        <v>414</v>
      </c>
      <c r="L44" s="344"/>
      <c r="M44" s="345">
        <v>20519</v>
      </c>
      <c r="N44" s="346">
        <v>19861</v>
      </c>
    </row>
    <row r="45" spans="5:14" ht="16.5" thickBot="1" x14ac:dyDescent="0.3">
      <c r="K45" s="335" t="s">
        <v>415</v>
      </c>
      <c r="L45" s="336"/>
      <c r="M45" s="351">
        <v>40291</v>
      </c>
      <c r="N45" s="352">
        <v>40002</v>
      </c>
    </row>
    <row r="46" spans="5:14" ht="16.5" thickTop="1" thickBot="1" x14ac:dyDescent="0.3">
      <c r="K46" s="273"/>
      <c r="L46" s="274"/>
      <c r="M46" s="274"/>
      <c r="N46" s="275"/>
    </row>
  </sheetData>
  <mergeCells count="5">
    <mergeCell ref="F1:I1"/>
    <mergeCell ref="F2:I2"/>
    <mergeCell ref="K1:N1"/>
    <mergeCell ref="K2:N2"/>
    <mergeCell ref="A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5AEBF-4572-4DEE-85F2-2993945574DB}">
  <dimension ref="A1:O13"/>
  <sheetViews>
    <sheetView workbookViewId="0">
      <selection sqref="A1:B1"/>
    </sheetView>
  </sheetViews>
  <sheetFormatPr defaultColWidth="8.85546875" defaultRowHeight="15" x14ac:dyDescent="0.25"/>
  <sheetData>
    <row r="1" spans="1:15" ht="22.5" x14ac:dyDescent="0.3">
      <c r="A1" s="6" t="s">
        <v>46</v>
      </c>
      <c r="B1" s="10"/>
      <c r="C1" s="10"/>
      <c r="D1" s="10"/>
      <c r="E1" s="10"/>
      <c r="F1" s="10"/>
      <c r="G1" s="10"/>
      <c r="H1" s="10"/>
      <c r="I1" s="10"/>
      <c r="J1" s="10"/>
      <c r="K1" s="10"/>
      <c r="L1" s="10"/>
      <c r="M1" s="10"/>
      <c r="N1" s="10"/>
      <c r="O1" s="10"/>
    </row>
    <row r="2" spans="1:15" ht="15.75" x14ac:dyDescent="0.25">
      <c r="A2" s="11" t="s">
        <v>44</v>
      </c>
      <c r="B2" s="10"/>
      <c r="C2" s="10"/>
      <c r="D2" s="10"/>
      <c r="E2" s="10"/>
      <c r="F2" s="10"/>
      <c r="G2" s="10"/>
      <c r="H2" s="10"/>
      <c r="I2" s="10"/>
      <c r="J2" s="10"/>
      <c r="K2" s="10"/>
      <c r="L2" s="10"/>
      <c r="M2" s="10"/>
      <c r="N2" s="10"/>
      <c r="O2" s="10"/>
    </row>
    <row r="11" spans="1:15" ht="15.75" x14ac:dyDescent="0.25">
      <c r="A11" s="1"/>
    </row>
    <row r="12" spans="1:15" ht="15.75" x14ac:dyDescent="0.25">
      <c r="A12" s="1"/>
    </row>
    <row r="13" spans="1:15" ht="15.75" x14ac:dyDescent="0.25">
      <c r="A13" s="11" t="s">
        <v>45</v>
      </c>
      <c r="B13" s="10"/>
      <c r="C13" s="10"/>
      <c r="D13" s="10"/>
      <c r="E13" s="10"/>
      <c r="F13" s="10"/>
      <c r="G13" s="10"/>
      <c r="H13" s="10"/>
      <c r="I13" s="10"/>
      <c r="J13" s="10"/>
      <c r="K13" s="10"/>
      <c r="L13" s="10"/>
      <c r="M13" s="10"/>
      <c r="N13" s="10"/>
      <c r="O13" s="1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2B0EF-82C5-4B67-8ED6-8200A3D2C9E4}">
  <dimension ref="A1:T17"/>
  <sheetViews>
    <sheetView workbookViewId="0"/>
  </sheetViews>
  <sheetFormatPr defaultColWidth="8.85546875" defaultRowHeight="15" x14ac:dyDescent="0.25"/>
  <cols>
    <col min="1" max="1" width="9.7109375" bestFit="1" customWidth="1"/>
    <col min="2" max="17" width="9" bestFit="1" customWidth="1"/>
    <col min="19" max="20" width="9" bestFit="1" customWidth="1"/>
  </cols>
  <sheetData>
    <row r="1" spans="1:20" x14ac:dyDescent="0.25">
      <c r="A1" s="36"/>
      <c r="B1" s="428" t="s">
        <v>47</v>
      </c>
      <c r="C1" s="429"/>
      <c r="D1" s="429"/>
      <c r="E1" s="429"/>
      <c r="F1" s="429"/>
      <c r="G1" s="429"/>
      <c r="H1" s="429"/>
      <c r="I1" s="429"/>
      <c r="J1" s="429"/>
      <c r="K1" s="429"/>
      <c r="L1" s="429"/>
      <c r="M1" s="429"/>
      <c r="N1" s="429"/>
      <c r="O1" s="429"/>
      <c r="P1" s="429"/>
      <c r="Q1" s="430"/>
      <c r="R1" s="37"/>
      <c r="S1" s="37"/>
      <c r="T1" s="37"/>
    </row>
    <row r="2" spans="1:20" ht="38.25" x14ac:dyDescent="0.25">
      <c r="A2" s="38" t="s">
        <v>48</v>
      </c>
      <c r="B2" s="39" t="s">
        <v>49</v>
      </c>
      <c r="C2" s="39" t="s">
        <v>50</v>
      </c>
      <c r="D2" s="39" t="s">
        <v>51</v>
      </c>
      <c r="E2" s="39" t="s">
        <v>52</v>
      </c>
      <c r="F2" s="39" t="s">
        <v>53</v>
      </c>
      <c r="G2" s="39" t="s">
        <v>54</v>
      </c>
      <c r="H2" s="39" t="s">
        <v>55</v>
      </c>
      <c r="I2" s="39" t="s">
        <v>56</v>
      </c>
      <c r="J2" s="39" t="s">
        <v>57</v>
      </c>
      <c r="K2" s="39" t="s">
        <v>58</v>
      </c>
      <c r="L2" s="39" t="s">
        <v>59</v>
      </c>
      <c r="M2" s="39" t="s">
        <v>60</v>
      </c>
      <c r="N2" s="39" t="s">
        <v>61</v>
      </c>
      <c r="O2" s="39" t="s">
        <v>62</v>
      </c>
      <c r="P2" s="39" t="s">
        <v>63</v>
      </c>
      <c r="Q2" s="40" t="s">
        <v>64</v>
      </c>
      <c r="R2" s="37"/>
      <c r="S2" s="40" t="s">
        <v>65</v>
      </c>
      <c r="T2" s="38" t="s">
        <v>3</v>
      </c>
    </row>
    <row r="3" spans="1:20" x14ac:dyDescent="0.25">
      <c r="A3" s="41">
        <v>43831</v>
      </c>
      <c r="B3" s="42">
        <v>190</v>
      </c>
      <c r="C3" s="42">
        <v>200</v>
      </c>
      <c r="D3" s="42">
        <v>100</v>
      </c>
      <c r="E3" s="42">
        <v>25</v>
      </c>
      <c r="F3" s="42">
        <v>15</v>
      </c>
      <c r="G3" s="42">
        <v>50</v>
      </c>
      <c r="H3" s="42">
        <v>0</v>
      </c>
      <c r="I3" s="42">
        <v>0</v>
      </c>
      <c r="J3" s="42">
        <v>0</v>
      </c>
      <c r="K3" s="42">
        <v>0</v>
      </c>
      <c r="L3" s="42">
        <v>0</v>
      </c>
      <c r="M3" s="42">
        <v>0</v>
      </c>
      <c r="N3" s="42">
        <v>0</v>
      </c>
      <c r="O3" s="42">
        <v>0</v>
      </c>
      <c r="P3" s="42">
        <v>0</v>
      </c>
      <c r="Q3" s="43">
        <f t="shared" ref="Q3:Q17" si="0">SUM(B3:P3)</f>
        <v>580</v>
      </c>
      <c r="R3" s="44"/>
      <c r="S3" s="45">
        <v>27840</v>
      </c>
      <c r="T3" s="46">
        <v>667413</v>
      </c>
    </row>
    <row r="4" spans="1:20" x14ac:dyDescent="0.25">
      <c r="A4" s="41">
        <f>EDATE(A3,1)+1</f>
        <v>43863</v>
      </c>
      <c r="B4" s="42"/>
      <c r="C4" s="42">
        <v>215</v>
      </c>
      <c r="D4" s="42">
        <v>221</v>
      </c>
      <c r="E4" s="42">
        <v>60</v>
      </c>
      <c r="F4" s="42">
        <v>35</v>
      </c>
      <c r="G4" s="42">
        <v>90</v>
      </c>
      <c r="H4" s="42">
        <v>30</v>
      </c>
      <c r="I4" s="42">
        <v>0</v>
      </c>
      <c r="J4" s="42">
        <v>0</v>
      </c>
      <c r="K4" s="42">
        <v>0</v>
      </c>
      <c r="L4" s="42">
        <v>0</v>
      </c>
      <c r="M4" s="42">
        <v>0</v>
      </c>
      <c r="N4" s="42">
        <v>0</v>
      </c>
      <c r="O4" s="42">
        <v>0</v>
      </c>
      <c r="P4" s="42">
        <v>0</v>
      </c>
      <c r="Q4" s="43">
        <f t="shared" si="0"/>
        <v>651</v>
      </c>
      <c r="R4" s="44"/>
      <c r="S4" s="45">
        <v>27468</v>
      </c>
      <c r="T4" s="46">
        <v>658135</v>
      </c>
    </row>
    <row r="5" spans="1:20" x14ac:dyDescent="0.25">
      <c r="A5" s="41">
        <f t="shared" ref="A5:A17" si="1">EDATE(A4,1)+1</f>
        <v>43893</v>
      </c>
      <c r="B5" s="42"/>
      <c r="C5" s="42"/>
      <c r="D5" s="42">
        <v>105</v>
      </c>
      <c r="E5" s="42">
        <v>54</v>
      </c>
      <c r="F5" s="42">
        <v>55</v>
      </c>
      <c r="G5" s="42">
        <v>93</v>
      </c>
      <c r="H5" s="42">
        <v>40</v>
      </c>
      <c r="I5" s="42">
        <v>0</v>
      </c>
      <c r="J5" s="42">
        <v>0</v>
      </c>
      <c r="K5" s="42">
        <v>0</v>
      </c>
      <c r="L5" s="42">
        <v>0</v>
      </c>
      <c r="M5" s="42">
        <v>0</v>
      </c>
      <c r="N5" s="42">
        <v>0</v>
      </c>
      <c r="O5" s="42">
        <v>0</v>
      </c>
      <c r="P5" s="42">
        <v>0</v>
      </c>
      <c r="Q5" s="43">
        <f>SUM(B5:P5)</f>
        <v>347</v>
      </c>
      <c r="R5" s="44"/>
      <c r="S5" s="45">
        <v>26945</v>
      </c>
      <c r="T5" s="46">
        <v>638026</v>
      </c>
    </row>
    <row r="6" spans="1:20" x14ac:dyDescent="0.25">
      <c r="A6" s="41">
        <f t="shared" si="1"/>
        <v>43925</v>
      </c>
      <c r="B6" s="42"/>
      <c r="C6" s="42"/>
      <c r="D6" s="42"/>
      <c r="E6" s="42">
        <v>0</v>
      </c>
      <c r="F6" s="42">
        <v>0</v>
      </c>
      <c r="G6" s="42">
        <v>0</v>
      </c>
      <c r="H6" s="42">
        <v>0</v>
      </c>
      <c r="I6" s="42">
        <v>0</v>
      </c>
      <c r="J6" s="42">
        <v>0</v>
      </c>
      <c r="K6" s="42">
        <v>0</v>
      </c>
      <c r="L6" s="42">
        <v>0</v>
      </c>
      <c r="M6" s="42">
        <v>0</v>
      </c>
      <c r="N6" s="42">
        <v>0</v>
      </c>
      <c r="O6" s="42">
        <v>0</v>
      </c>
      <c r="P6" s="42">
        <v>0</v>
      </c>
      <c r="Q6" s="43">
        <f>SUM(B6:P6)</f>
        <v>0</v>
      </c>
      <c r="R6" s="44"/>
      <c r="S6" s="45">
        <v>26422</v>
      </c>
      <c r="T6" s="46">
        <v>629099</v>
      </c>
    </row>
    <row r="7" spans="1:20" x14ac:dyDescent="0.25">
      <c r="A7" s="41">
        <f t="shared" si="1"/>
        <v>43956</v>
      </c>
      <c r="B7" s="42"/>
      <c r="C7" s="42"/>
      <c r="D7" s="42"/>
      <c r="E7" s="42"/>
      <c r="F7" s="42">
        <v>0</v>
      </c>
      <c r="G7" s="42">
        <v>0</v>
      </c>
      <c r="H7" s="42">
        <v>0</v>
      </c>
      <c r="I7" s="42">
        <v>0</v>
      </c>
      <c r="J7" s="42">
        <v>0</v>
      </c>
      <c r="K7" s="42">
        <v>0</v>
      </c>
      <c r="L7" s="42">
        <v>0</v>
      </c>
      <c r="M7" s="42">
        <v>0</v>
      </c>
      <c r="N7" s="42">
        <v>0</v>
      </c>
      <c r="O7" s="42">
        <v>0</v>
      </c>
      <c r="P7" s="42">
        <v>0</v>
      </c>
      <c r="Q7" s="43">
        <f t="shared" si="0"/>
        <v>0</v>
      </c>
      <c r="R7" s="44"/>
      <c r="S7" s="45">
        <v>27206</v>
      </c>
      <c r="T7" s="46">
        <v>653217</v>
      </c>
    </row>
    <row r="8" spans="1:20" x14ac:dyDescent="0.25">
      <c r="A8" s="41">
        <f t="shared" si="1"/>
        <v>43988</v>
      </c>
      <c r="B8" s="42"/>
      <c r="C8" s="42"/>
      <c r="D8" s="42"/>
      <c r="E8" s="42"/>
      <c r="F8" s="42"/>
      <c r="G8" s="42">
        <v>165</v>
      </c>
      <c r="H8" s="42">
        <v>175</v>
      </c>
      <c r="I8" s="42">
        <v>46</v>
      </c>
      <c r="J8" s="42">
        <v>11</v>
      </c>
      <c r="K8" s="42">
        <v>0</v>
      </c>
      <c r="L8" s="42">
        <v>0</v>
      </c>
      <c r="M8" s="42">
        <v>0</v>
      </c>
      <c r="N8" s="42">
        <v>0</v>
      </c>
      <c r="O8" s="42">
        <v>0</v>
      </c>
      <c r="P8" s="42">
        <v>0</v>
      </c>
      <c r="Q8" s="43">
        <f t="shared" si="0"/>
        <v>397</v>
      </c>
      <c r="R8" s="44"/>
      <c r="S8" s="45">
        <v>24852</v>
      </c>
      <c r="T8" s="46">
        <v>587159</v>
      </c>
    </row>
    <row r="9" spans="1:20" x14ac:dyDescent="0.25">
      <c r="A9" s="41">
        <f t="shared" si="1"/>
        <v>44019</v>
      </c>
      <c r="B9" s="42"/>
      <c r="C9" s="42"/>
      <c r="D9" s="42"/>
      <c r="E9" s="42"/>
      <c r="F9" s="42"/>
      <c r="G9" s="42"/>
      <c r="H9" s="42">
        <v>186</v>
      </c>
      <c r="I9" s="42">
        <v>176</v>
      </c>
      <c r="J9" s="42">
        <v>64</v>
      </c>
      <c r="K9" s="42">
        <v>9</v>
      </c>
      <c r="L9" s="42">
        <v>0</v>
      </c>
      <c r="M9" s="42">
        <v>0</v>
      </c>
      <c r="N9" s="42">
        <v>0</v>
      </c>
      <c r="O9" s="42">
        <v>0</v>
      </c>
      <c r="P9" s="42">
        <v>0</v>
      </c>
      <c r="Q9" s="43">
        <f t="shared" si="0"/>
        <v>435</v>
      </c>
      <c r="R9" s="44"/>
      <c r="S9" s="45">
        <v>26160</v>
      </c>
      <c r="T9" s="46">
        <v>638966</v>
      </c>
    </row>
    <row r="10" spans="1:20" x14ac:dyDescent="0.25">
      <c r="A10" s="41">
        <f t="shared" si="1"/>
        <v>44051</v>
      </c>
      <c r="B10" s="42"/>
      <c r="C10" s="42"/>
      <c r="D10" s="42"/>
      <c r="E10" s="42"/>
      <c r="F10" s="42"/>
      <c r="G10" s="42"/>
      <c r="H10" s="42"/>
      <c r="I10" s="42">
        <v>191</v>
      </c>
      <c r="J10" s="42">
        <v>165</v>
      </c>
      <c r="K10" s="42">
        <v>59</v>
      </c>
      <c r="L10" s="42">
        <v>12</v>
      </c>
      <c r="M10" s="42">
        <v>0</v>
      </c>
      <c r="N10" s="42">
        <v>0</v>
      </c>
      <c r="O10" s="42">
        <v>0</v>
      </c>
      <c r="P10" s="42">
        <v>0</v>
      </c>
      <c r="Q10" s="43">
        <f t="shared" si="0"/>
        <v>427</v>
      </c>
      <c r="R10" s="44"/>
      <c r="S10" s="45">
        <v>26422</v>
      </c>
      <c r="T10" s="46">
        <v>626437</v>
      </c>
    </row>
    <row r="11" spans="1:20" x14ac:dyDescent="0.25">
      <c r="A11" s="41">
        <f t="shared" si="1"/>
        <v>44083</v>
      </c>
      <c r="B11" s="42"/>
      <c r="C11" s="42"/>
      <c r="D11" s="42"/>
      <c r="E11" s="42"/>
      <c r="F11" s="42"/>
      <c r="G11" s="42"/>
      <c r="H11" s="42"/>
      <c r="I11" s="42"/>
      <c r="J11" s="42">
        <v>199</v>
      </c>
      <c r="K11" s="42">
        <v>195</v>
      </c>
      <c r="L11" s="42">
        <v>55</v>
      </c>
      <c r="M11" s="42">
        <v>9</v>
      </c>
      <c r="N11" s="42">
        <v>0</v>
      </c>
      <c r="O11" s="42">
        <v>0</v>
      </c>
      <c r="P11" s="42">
        <v>0</v>
      </c>
      <c r="Q11" s="43">
        <f t="shared" si="0"/>
        <v>458</v>
      </c>
      <c r="R11" s="44"/>
      <c r="S11" s="45">
        <v>25898</v>
      </c>
      <c r="T11" s="46">
        <v>626437</v>
      </c>
    </row>
    <row r="12" spans="1:20" x14ac:dyDescent="0.25">
      <c r="A12" s="41">
        <f t="shared" si="1"/>
        <v>44114</v>
      </c>
      <c r="B12" s="42"/>
      <c r="C12" s="42"/>
      <c r="D12" s="42"/>
      <c r="E12" s="42"/>
      <c r="F12" s="42"/>
      <c r="G12" s="42"/>
      <c r="H12" s="42"/>
      <c r="I12" s="42"/>
      <c r="J12" s="42"/>
      <c r="K12" s="42">
        <v>200</v>
      </c>
      <c r="L12" s="42">
        <v>207</v>
      </c>
      <c r="M12" s="42">
        <v>65</v>
      </c>
      <c r="N12" s="42">
        <v>5</v>
      </c>
      <c r="O12" s="42">
        <v>0</v>
      </c>
      <c r="P12" s="42">
        <v>0</v>
      </c>
      <c r="Q12" s="43">
        <f t="shared" si="0"/>
        <v>477</v>
      </c>
      <c r="R12" s="44"/>
      <c r="S12" s="45">
        <v>25898</v>
      </c>
      <c r="T12" s="46">
        <v>624871</v>
      </c>
    </row>
    <row r="13" spans="1:20" x14ac:dyDescent="0.25">
      <c r="A13" s="41">
        <f t="shared" si="1"/>
        <v>44146</v>
      </c>
      <c r="B13" s="42"/>
      <c r="C13" s="42"/>
      <c r="D13" s="42"/>
      <c r="E13" s="42"/>
      <c r="F13" s="42"/>
      <c r="G13" s="42"/>
      <c r="H13" s="42"/>
      <c r="I13" s="42"/>
      <c r="J13" s="42"/>
      <c r="K13" s="42"/>
      <c r="L13" s="42">
        <v>202</v>
      </c>
      <c r="M13" s="42">
        <v>199</v>
      </c>
      <c r="N13" s="42">
        <v>68</v>
      </c>
      <c r="O13" s="42">
        <v>8</v>
      </c>
      <c r="P13" s="42">
        <v>0</v>
      </c>
      <c r="Q13" s="43">
        <f t="shared" si="0"/>
        <v>477</v>
      </c>
      <c r="R13" s="44"/>
      <c r="S13" s="45">
        <v>27206</v>
      </c>
      <c r="T13" s="46">
        <v>651682</v>
      </c>
    </row>
    <row r="14" spans="1:20" x14ac:dyDescent="0.25">
      <c r="A14" s="41">
        <f t="shared" si="1"/>
        <v>44177</v>
      </c>
      <c r="B14" s="42"/>
      <c r="C14" s="42"/>
      <c r="D14" s="42"/>
      <c r="E14" s="42"/>
      <c r="F14" s="42"/>
      <c r="G14" s="42"/>
      <c r="H14" s="42"/>
      <c r="I14" s="42"/>
      <c r="J14" s="42"/>
      <c r="K14" s="42"/>
      <c r="L14" s="42"/>
      <c r="M14" s="42">
        <v>172</v>
      </c>
      <c r="N14" s="42">
        <v>168</v>
      </c>
      <c r="O14" s="42">
        <v>43</v>
      </c>
      <c r="P14" s="42">
        <v>4</v>
      </c>
      <c r="Q14" s="43">
        <f t="shared" si="0"/>
        <v>387</v>
      </c>
      <c r="R14" s="44"/>
      <c r="S14" s="45">
        <v>27206</v>
      </c>
      <c r="T14" s="46">
        <v>650742</v>
      </c>
    </row>
    <row r="15" spans="1:20" x14ac:dyDescent="0.25">
      <c r="A15" s="41">
        <f t="shared" si="1"/>
        <v>44209</v>
      </c>
      <c r="B15" s="42"/>
      <c r="C15" s="42"/>
      <c r="D15" s="42"/>
      <c r="E15" s="42"/>
      <c r="F15" s="42"/>
      <c r="G15" s="42"/>
      <c r="H15" s="42"/>
      <c r="I15" s="42"/>
      <c r="J15" s="42"/>
      <c r="K15" s="42"/>
      <c r="L15" s="42"/>
      <c r="M15" s="42"/>
      <c r="N15" s="42">
        <v>199</v>
      </c>
      <c r="O15" s="42">
        <v>165</v>
      </c>
      <c r="P15" s="42">
        <v>100</v>
      </c>
      <c r="Q15" s="43">
        <f t="shared" si="0"/>
        <v>464</v>
      </c>
      <c r="R15" s="44"/>
      <c r="S15" s="45">
        <v>27468</v>
      </c>
      <c r="T15" s="46">
        <v>656882</v>
      </c>
    </row>
    <row r="16" spans="1:20" x14ac:dyDescent="0.25">
      <c r="A16" s="41">
        <f t="shared" si="1"/>
        <v>44241</v>
      </c>
      <c r="B16" s="42"/>
      <c r="C16" s="42"/>
      <c r="D16" s="42"/>
      <c r="E16" s="42"/>
      <c r="F16" s="42"/>
      <c r="G16" s="42"/>
      <c r="H16" s="42"/>
      <c r="I16" s="42"/>
      <c r="J16" s="42"/>
      <c r="K16" s="42"/>
      <c r="L16" s="42"/>
      <c r="M16" s="42"/>
      <c r="N16" s="42"/>
      <c r="O16" s="42">
        <v>202</v>
      </c>
      <c r="P16" s="42">
        <v>211</v>
      </c>
      <c r="Q16" s="43">
        <f t="shared" si="0"/>
        <v>413</v>
      </c>
      <c r="R16" s="44"/>
      <c r="S16" s="45">
        <v>25114</v>
      </c>
      <c r="T16" s="46">
        <v>601567</v>
      </c>
    </row>
    <row r="17" spans="1:20" x14ac:dyDescent="0.25">
      <c r="A17" s="41">
        <f t="shared" si="1"/>
        <v>44270</v>
      </c>
      <c r="B17" s="42"/>
      <c r="C17" s="42"/>
      <c r="D17" s="42"/>
      <c r="E17" s="42"/>
      <c r="F17" s="42"/>
      <c r="G17" s="42"/>
      <c r="H17" s="42"/>
      <c r="I17" s="42"/>
      <c r="J17" s="42"/>
      <c r="K17" s="42"/>
      <c r="L17" s="42"/>
      <c r="M17" s="42"/>
      <c r="N17" s="42"/>
      <c r="O17" s="42"/>
      <c r="P17" s="42">
        <v>194</v>
      </c>
      <c r="Q17" s="43">
        <f t="shared" si="0"/>
        <v>194</v>
      </c>
      <c r="R17" s="44"/>
      <c r="S17" s="45">
        <v>25375</v>
      </c>
      <c r="T17" s="46">
        <v>612404</v>
      </c>
    </row>
  </sheetData>
  <mergeCells count="1">
    <mergeCell ref="B1:Q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6F57-6DA4-4402-9137-FA33DBAC3FCA}">
  <dimension ref="A1:H16"/>
  <sheetViews>
    <sheetView workbookViewId="0">
      <selection activeCell="B18" sqref="B18"/>
    </sheetView>
  </sheetViews>
  <sheetFormatPr defaultColWidth="8.85546875" defaultRowHeight="15" x14ac:dyDescent="0.25"/>
  <cols>
    <col min="1" max="1" width="47.7109375" bestFit="1" customWidth="1"/>
    <col min="2" max="2" width="11.7109375" bestFit="1" customWidth="1"/>
  </cols>
  <sheetData>
    <row r="1" spans="1:8" ht="22.5" x14ac:dyDescent="0.3">
      <c r="A1" s="6" t="s">
        <v>78</v>
      </c>
      <c r="B1" s="10"/>
      <c r="C1" s="10"/>
      <c r="D1" s="10"/>
      <c r="E1" s="10"/>
      <c r="F1" s="10"/>
      <c r="G1" s="10"/>
      <c r="H1" s="10"/>
    </row>
    <row r="2" spans="1:8" ht="15.75" x14ac:dyDescent="0.25">
      <c r="A2" s="12" t="s">
        <v>66</v>
      </c>
      <c r="B2" s="10"/>
      <c r="C2" s="10"/>
      <c r="D2" s="10"/>
      <c r="E2" s="10"/>
      <c r="F2" s="10"/>
      <c r="G2" s="10"/>
      <c r="H2" s="10"/>
    </row>
    <row r="3" spans="1:8" ht="16.5" thickBot="1" x14ac:dyDescent="0.3">
      <c r="A3" s="12"/>
      <c r="B3" s="10"/>
      <c r="C3" s="10"/>
      <c r="D3" s="10"/>
      <c r="E3" s="10"/>
      <c r="F3" s="10"/>
      <c r="G3" s="10"/>
      <c r="H3" s="10"/>
    </row>
    <row r="4" spans="1:8" ht="16.5" thickBot="1" x14ac:dyDescent="0.3">
      <c r="A4" s="47" t="s">
        <v>67</v>
      </c>
      <c r="B4" s="48">
        <v>0.13</v>
      </c>
      <c r="C4" s="10"/>
      <c r="D4" s="10"/>
      <c r="E4" s="10"/>
      <c r="F4" s="10"/>
      <c r="G4" s="10"/>
      <c r="H4" s="10"/>
    </row>
    <row r="5" spans="1:8" ht="16.5" thickBot="1" x14ac:dyDescent="0.3">
      <c r="A5" s="49" t="s">
        <v>68</v>
      </c>
      <c r="B5" s="50">
        <v>0.05</v>
      </c>
      <c r="C5" s="10"/>
      <c r="D5" s="10"/>
      <c r="E5" s="10"/>
      <c r="F5" s="10"/>
      <c r="G5" s="10"/>
      <c r="H5" s="10"/>
    </row>
    <row r="6" spans="1:8" ht="16.5" thickBot="1" x14ac:dyDescent="0.3">
      <c r="A6" s="49" t="s">
        <v>69</v>
      </c>
      <c r="B6" s="50">
        <v>0.4</v>
      </c>
      <c r="C6" s="10"/>
      <c r="D6" s="10"/>
      <c r="E6" s="10"/>
      <c r="F6" s="10"/>
      <c r="G6" s="10"/>
      <c r="H6" s="10"/>
    </row>
    <row r="7" spans="1:8" ht="16.5" thickBot="1" x14ac:dyDescent="0.3">
      <c r="A7" s="49" t="s">
        <v>70</v>
      </c>
      <c r="B7" s="51">
        <v>5000000</v>
      </c>
      <c r="C7" s="10"/>
      <c r="D7" s="10"/>
      <c r="E7" s="10"/>
      <c r="F7" s="10"/>
      <c r="G7" s="10"/>
      <c r="H7" s="10"/>
    </row>
    <row r="8" spans="1:8" ht="16.5" thickBot="1" x14ac:dyDescent="0.3">
      <c r="A8" s="49" t="s">
        <v>71</v>
      </c>
      <c r="B8" s="50">
        <v>7.0000000000000007E-2</v>
      </c>
      <c r="C8" s="10"/>
      <c r="D8" s="10"/>
      <c r="E8" s="10"/>
      <c r="F8" s="10"/>
      <c r="G8" s="10"/>
      <c r="H8" s="10"/>
    </row>
    <row r="9" spans="1:8" ht="16.5" thickBot="1" x14ac:dyDescent="0.3">
      <c r="A9" s="49" t="s">
        <v>72</v>
      </c>
      <c r="B9" s="50">
        <v>0.2</v>
      </c>
      <c r="C9" s="10"/>
      <c r="D9" s="10"/>
      <c r="E9" s="10"/>
      <c r="F9" s="10"/>
      <c r="G9" s="10"/>
      <c r="H9" s="10"/>
    </row>
    <row r="10" spans="1:8" ht="16.5" thickBot="1" x14ac:dyDescent="0.3">
      <c r="A10" s="49" t="s">
        <v>73</v>
      </c>
      <c r="B10" s="50">
        <v>0.11</v>
      </c>
      <c r="C10" s="10"/>
      <c r="D10" s="10"/>
      <c r="E10" s="10"/>
      <c r="F10" s="10"/>
      <c r="G10" s="10"/>
      <c r="H10" s="10"/>
    </row>
    <row r="11" spans="1:8" ht="16.5" thickBot="1" x14ac:dyDescent="0.3">
      <c r="A11" s="49" t="s">
        <v>74</v>
      </c>
      <c r="B11" s="50">
        <v>0.75</v>
      </c>
      <c r="C11" s="10"/>
      <c r="D11" s="10"/>
      <c r="E11" s="10"/>
      <c r="F11" s="10"/>
      <c r="G11" s="10"/>
      <c r="H11" s="10"/>
    </row>
    <row r="12" spans="1:8" ht="16.5" thickBot="1" x14ac:dyDescent="0.3">
      <c r="A12" s="49" t="s">
        <v>75</v>
      </c>
      <c r="B12" s="50">
        <v>0.09</v>
      </c>
      <c r="C12" s="10"/>
      <c r="D12" s="10"/>
      <c r="E12" s="10"/>
      <c r="F12" s="10"/>
      <c r="G12" s="10"/>
      <c r="H12" s="10"/>
    </row>
    <row r="13" spans="1:8" ht="15.75" x14ac:dyDescent="0.25">
      <c r="A13" s="12"/>
      <c r="B13" s="10"/>
      <c r="C13" s="10"/>
      <c r="D13" s="10"/>
      <c r="E13" s="10"/>
      <c r="F13" s="10"/>
      <c r="G13" s="10"/>
      <c r="H13" s="10"/>
    </row>
    <row r="14" spans="1:8" ht="15.75" x14ac:dyDescent="0.25">
      <c r="A14" s="12" t="s">
        <v>76</v>
      </c>
      <c r="B14" s="10"/>
      <c r="C14" s="10"/>
      <c r="D14" s="10"/>
      <c r="E14" s="10"/>
      <c r="F14" s="10"/>
      <c r="G14" s="10"/>
      <c r="H14" s="10"/>
    </row>
    <row r="15" spans="1:8" ht="15.75" x14ac:dyDescent="0.25">
      <c r="A15" s="12"/>
      <c r="B15" s="10"/>
      <c r="C15" s="10"/>
      <c r="D15" s="10"/>
      <c r="E15" s="10"/>
      <c r="F15" s="10"/>
      <c r="G15" s="10"/>
      <c r="H15" s="10"/>
    </row>
    <row r="16" spans="1:8" ht="15.75" x14ac:dyDescent="0.25">
      <c r="A16" s="52" t="s">
        <v>77</v>
      </c>
      <c r="B16" s="10"/>
      <c r="C16" s="10"/>
      <c r="D16" s="10"/>
      <c r="E16" s="10"/>
      <c r="F16" s="10"/>
      <c r="G16" s="10"/>
      <c r="H16" s="1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61AD5-3888-424F-9531-35C9A6854784}">
  <dimension ref="A1:N46"/>
  <sheetViews>
    <sheetView workbookViewId="0">
      <selection activeCell="D9" sqref="D9"/>
    </sheetView>
  </sheetViews>
  <sheetFormatPr defaultColWidth="8.85546875" defaultRowHeight="15" x14ac:dyDescent="0.25"/>
  <cols>
    <col min="1" max="1" width="70.42578125" bestFit="1" customWidth="1"/>
    <col min="2" max="3" width="9" bestFit="1" customWidth="1"/>
  </cols>
  <sheetData>
    <row r="1" spans="1:14" ht="22.5" x14ac:dyDescent="0.3">
      <c r="A1" s="6" t="s">
        <v>93</v>
      </c>
      <c r="B1" s="10"/>
      <c r="C1" s="10"/>
      <c r="D1" s="10"/>
      <c r="E1" s="10"/>
      <c r="F1" s="10"/>
      <c r="G1" s="10"/>
      <c r="H1" s="10"/>
      <c r="I1" s="10"/>
      <c r="J1" s="10"/>
      <c r="K1" s="10"/>
      <c r="L1" s="10"/>
      <c r="M1" s="10"/>
      <c r="N1" s="10"/>
    </row>
    <row r="2" spans="1:14" ht="15.75" x14ac:dyDescent="0.25">
      <c r="A2" s="12" t="s">
        <v>79</v>
      </c>
      <c r="B2" s="10"/>
      <c r="C2" s="10"/>
      <c r="D2" s="10"/>
      <c r="E2" s="10"/>
      <c r="F2" s="10"/>
      <c r="G2" s="10"/>
      <c r="H2" s="10"/>
      <c r="I2" s="10"/>
      <c r="J2" s="10"/>
      <c r="K2" s="10"/>
      <c r="L2" s="10"/>
      <c r="M2" s="10"/>
      <c r="N2" s="10"/>
    </row>
    <row r="3" spans="1:14" ht="16.5" thickBot="1" x14ac:dyDescent="0.3">
      <c r="A3" s="12"/>
      <c r="B3" s="10"/>
      <c r="C3" s="10"/>
      <c r="D3" s="10"/>
      <c r="E3" s="10"/>
      <c r="F3" s="10"/>
      <c r="G3" s="10"/>
      <c r="H3" s="10"/>
      <c r="I3" s="10"/>
      <c r="J3" s="10"/>
      <c r="K3" s="10"/>
      <c r="L3" s="10"/>
      <c r="M3" s="10"/>
      <c r="N3" s="10"/>
    </row>
    <row r="4" spans="1:14" ht="16.5" thickBot="1" x14ac:dyDescent="0.3">
      <c r="A4" s="431" t="s">
        <v>80</v>
      </c>
      <c r="B4" s="432"/>
      <c r="C4" s="10"/>
      <c r="D4" s="10"/>
      <c r="E4" s="10"/>
      <c r="F4" s="10"/>
      <c r="G4" s="10"/>
      <c r="H4" s="10"/>
      <c r="I4" s="10"/>
      <c r="J4" s="10"/>
      <c r="K4" s="10"/>
      <c r="L4" s="10"/>
      <c r="M4" s="10"/>
      <c r="N4" s="10"/>
    </row>
    <row r="5" spans="1:14" ht="16.5" thickBot="1" x14ac:dyDescent="0.3">
      <c r="A5" s="53" t="s">
        <v>81</v>
      </c>
      <c r="B5" s="54">
        <v>22.25</v>
      </c>
      <c r="C5" s="10"/>
      <c r="D5" s="10"/>
      <c r="E5" s="10"/>
      <c r="F5" s="10"/>
      <c r="G5" s="10"/>
      <c r="H5" s="10"/>
      <c r="I5" s="10"/>
      <c r="J5" s="10"/>
      <c r="K5" s="10"/>
      <c r="L5" s="10"/>
      <c r="M5" s="10"/>
      <c r="N5" s="10"/>
    </row>
    <row r="6" spans="1:14" ht="16.5" thickBot="1" x14ac:dyDescent="0.3">
      <c r="A6" s="53" t="s">
        <v>82</v>
      </c>
      <c r="B6" s="55">
        <v>0.35</v>
      </c>
      <c r="C6" s="10"/>
      <c r="D6" s="10"/>
      <c r="E6" s="10"/>
      <c r="F6" s="10"/>
      <c r="G6" s="10"/>
      <c r="H6" s="10"/>
      <c r="I6" s="10"/>
      <c r="J6" s="10"/>
      <c r="K6" s="10"/>
      <c r="L6" s="10"/>
      <c r="M6" s="10"/>
      <c r="N6" s="10"/>
    </row>
    <row r="7" spans="1:14" ht="16.5" thickBot="1" x14ac:dyDescent="0.3">
      <c r="A7" s="53" t="s">
        <v>83</v>
      </c>
      <c r="B7" s="54">
        <v>96.74</v>
      </c>
      <c r="C7" s="10"/>
      <c r="D7" s="10"/>
      <c r="E7" s="10"/>
      <c r="F7" s="10"/>
      <c r="G7" s="10"/>
      <c r="H7" s="10"/>
      <c r="I7" s="10"/>
      <c r="J7" s="10"/>
      <c r="K7" s="10"/>
      <c r="L7" s="10"/>
      <c r="M7" s="10"/>
      <c r="N7" s="10"/>
    </row>
    <row r="8" spans="1:14" ht="16.5" thickBot="1" x14ac:dyDescent="0.3">
      <c r="A8" s="53" t="s">
        <v>84</v>
      </c>
      <c r="B8" s="56">
        <v>710</v>
      </c>
      <c r="C8" s="10"/>
      <c r="D8" s="10"/>
      <c r="E8" s="10"/>
      <c r="F8" s="10"/>
      <c r="G8" s="10"/>
      <c r="H8" s="10"/>
      <c r="I8" s="10"/>
      <c r="J8" s="10"/>
      <c r="K8" s="10"/>
      <c r="L8" s="10"/>
      <c r="M8" s="10"/>
      <c r="N8" s="10"/>
    </row>
    <row r="9" spans="1:14" ht="16.5" thickBot="1" x14ac:dyDescent="0.3">
      <c r="A9" s="57"/>
      <c r="B9" s="58"/>
      <c r="C9" s="10"/>
      <c r="D9" s="10"/>
      <c r="E9" s="10"/>
      <c r="F9" s="10"/>
      <c r="G9" s="10"/>
      <c r="H9" s="10"/>
      <c r="I9" s="10"/>
      <c r="J9" s="10"/>
      <c r="K9" s="10"/>
      <c r="L9" s="10"/>
      <c r="M9" s="10"/>
      <c r="N9" s="10"/>
    </row>
    <row r="10" spans="1:14" ht="16.5" thickBot="1" x14ac:dyDescent="0.3">
      <c r="A10" s="431" t="s">
        <v>85</v>
      </c>
      <c r="B10" s="432"/>
      <c r="C10" s="10"/>
      <c r="D10" s="10"/>
      <c r="E10" s="10"/>
      <c r="F10" s="10"/>
      <c r="G10" s="10"/>
      <c r="H10" s="10"/>
      <c r="I10" s="10"/>
      <c r="J10" s="10"/>
      <c r="K10" s="10"/>
      <c r="L10" s="10"/>
      <c r="M10" s="10"/>
      <c r="N10" s="10"/>
    </row>
    <row r="11" spans="1:14" ht="16.5" thickBot="1" x14ac:dyDescent="0.3">
      <c r="A11" s="53" t="s">
        <v>86</v>
      </c>
      <c r="B11" s="56">
        <v>0</v>
      </c>
      <c r="C11" s="10"/>
      <c r="D11" s="10"/>
      <c r="E11" s="10"/>
      <c r="F11" s="10"/>
      <c r="G11" s="10"/>
      <c r="H11" s="10"/>
      <c r="I11" s="10"/>
      <c r="J11" s="10"/>
      <c r="K11" s="10"/>
      <c r="L11" s="10"/>
      <c r="M11" s="10"/>
      <c r="N11" s="10"/>
    </row>
    <row r="12" spans="1:14" ht="16.5" thickBot="1" x14ac:dyDescent="0.3">
      <c r="A12" s="53" t="s">
        <v>82</v>
      </c>
      <c r="B12" s="55">
        <v>0.1</v>
      </c>
      <c r="C12" s="10"/>
      <c r="D12" s="10"/>
      <c r="E12" s="10"/>
      <c r="F12" s="10"/>
      <c r="G12" s="10"/>
      <c r="H12" s="10"/>
      <c r="I12" s="10"/>
      <c r="J12" s="10"/>
      <c r="K12" s="10"/>
      <c r="L12" s="10"/>
      <c r="M12" s="10"/>
      <c r="N12" s="10"/>
    </row>
    <row r="13" spans="1:14" ht="16.5" thickBot="1" x14ac:dyDescent="0.3">
      <c r="A13" s="53" t="s">
        <v>87</v>
      </c>
      <c r="B13" s="59" t="s">
        <v>88</v>
      </c>
      <c r="C13" s="10"/>
      <c r="D13" s="10"/>
      <c r="E13" s="10"/>
      <c r="F13" s="10"/>
      <c r="G13" s="10"/>
      <c r="H13" s="10"/>
      <c r="I13" s="10"/>
      <c r="J13" s="10"/>
      <c r="K13" s="10"/>
      <c r="L13" s="10"/>
      <c r="M13" s="10"/>
      <c r="N13" s="10"/>
    </row>
    <row r="14" spans="1:14" ht="16.5" thickBot="1" x14ac:dyDescent="0.3">
      <c r="A14" s="53" t="s">
        <v>89</v>
      </c>
      <c r="B14" s="56">
        <v>85</v>
      </c>
      <c r="C14" s="10"/>
      <c r="D14" s="10"/>
      <c r="E14" s="10"/>
      <c r="F14" s="10"/>
      <c r="G14" s="10"/>
      <c r="H14" s="10"/>
      <c r="I14" s="10"/>
      <c r="J14" s="10"/>
      <c r="K14" s="10"/>
      <c r="L14" s="10"/>
      <c r="M14" s="10"/>
      <c r="N14" s="10"/>
    </row>
    <row r="15" spans="1:14" ht="16.5" thickBot="1" x14ac:dyDescent="0.3">
      <c r="A15" s="53" t="s">
        <v>90</v>
      </c>
      <c r="B15" s="56">
        <v>187</v>
      </c>
      <c r="C15" s="10"/>
      <c r="D15" s="10"/>
      <c r="E15" s="10"/>
      <c r="F15" s="10"/>
      <c r="G15" s="10"/>
      <c r="H15" s="10"/>
      <c r="I15" s="10"/>
      <c r="J15" s="10"/>
      <c r="K15" s="10"/>
      <c r="L15" s="10"/>
      <c r="M15" s="10"/>
      <c r="N15" s="10"/>
    </row>
    <row r="16" spans="1:14" ht="16.5" thickBot="1" x14ac:dyDescent="0.3">
      <c r="A16" s="53" t="s">
        <v>91</v>
      </c>
      <c r="B16" s="55">
        <v>0.5</v>
      </c>
      <c r="C16" s="10"/>
      <c r="D16" s="10"/>
      <c r="E16" s="10"/>
      <c r="F16" s="10"/>
      <c r="G16" s="10"/>
      <c r="H16" s="10"/>
      <c r="I16" s="10"/>
      <c r="J16" s="10"/>
      <c r="K16" s="10"/>
      <c r="L16" s="10"/>
      <c r="M16" s="10"/>
      <c r="N16" s="10"/>
    </row>
    <row r="17" spans="1:14" ht="15.75" x14ac:dyDescent="0.25">
      <c r="A17" s="12"/>
      <c r="B17" s="10"/>
      <c r="C17" s="10"/>
      <c r="D17" s="10"/>
      <c r="E17" s="10"/>
      <c r="F17" s="10"/>
      <c r="G17" s="10"/>
      <c r="H17" s="10"/>
      <c r="I17" s="10"/>
      <c r="J17" s="10"/>
      <c r="K17" s="10"/>
      <c r="L17" s="10"/>
      <c r="M17" s="10"/>
      <c r="N17" s="10"/>
    </row>
    <row r="18" spans="1:14" ht="15.75" x14ac:dyDescent="0.25">
      <c r="A18" s="52" t="s">
        <v>92</v>
      </c>
      <c r="B18" s="10"/>
      <c r="C18" s="10"/>
      <c r="D18" s="10"/>
      <c r="E18" s="10"/>
      <c r="F18" s="10"/>
      <c r="G18" s="10"/>
      <c r="H18" s="10"/>
      <c r="I18" s="10"/>
      <c r="J18" s="10"/>
      <c r="K18" s="10"/>
      <c r="L18" s="10"/>
      <c r="M18" s="10"/>
      <c r="N18" s="10"/>
    </row>
    <row r="29" spans="1:14" ht="15.75" x14ac:dyDescent="0.25">
      <c r="A29" s="12" t="s">
        <v>94</v>
      </c>
      <c r="B29" s="10"/>
      <c r="C29" s="10"/>
      <c r="D29" s="10"/>
      <c r="E29" s="10"/>
      <c r="F29" s="10"/>
      <c r="G29" s="10"/>
      <c r="H29" s="10"/>
      <c r="I29" s="10"/>
      <c r="J29" s="10"/>
      <c r="K29" s="10"/>
      <c r="L29" s="10"/>
    </row>
    <row r="30" spans="1:14" ht="16.5" thickBot="1" x14ac:dyDescent="0.3">
      <c r="A30" s="12"/>
      <c r="B30" s="10"/>
      <c r="C30" s="10"/>
      <c r="D30" s="10"/>
      <c r="E30" s="10"/>
      <c r="F30" s="10"/>
      <c r="G30" s="10"/>
      <c r="H30" s="10"/>
      <c r="I30" s="10"/>
      <c r="J30" s="10"/>
      <c r="K30" s="10"/>
      <c r="L30" s="10"/>
    </row>
    <row r="31" spans="1:14" ht="16.5" thickBot="1" x14ac:dyDescent="0.3">
      <c r="A31" s="60"/>
      <c r="B31" s="241" t="s">
        <v>95</v>
      </c>
      <c r="C31" s="277" t="s">
        <v>96</v>
      </c>
      <c r="D31" s="10"/>
      <c r="E31" s="10"/>
      <c r="F31" s="10"/>
      <c r="G31" s="10"/>
      <c r="H31" s="10"/>
      <c r="I31" s="10"/>
      <c r="J31" s="10"/>
      <c r="K31" s="10"/>
      <c r="L31" s="10"/>
    </row>
    <row r="32" spans="1:14" ht="15.75" x14ac:dyDescent="0.25">
      <c r="A32" s="61" t="s">
        <v>97</v>
      </c>
      <c r="B32" s="62" t="s">
        <v>98</v>
      </c>
      <c r="C32" s="62" t="s">
        <v>98</v>
      </c>
      <c r="D32" s="10"/>
      <c r="E32" s="10"/>
      <c r="F32" s="10"/>
      <c r="G32" s="10"/>
      <c r="H32" s="10"/>
      <c r="I32" s="10"/>
      <c r="J32" s="10"/>
      <c r="K32" s="10"/>
      <c r="L32" s="10"/>
    </row>
    <row r="33" spans="1:12" ht="15.75" x14ac:dyDescent="0.25">
      <c r="A33" s="63" t="s">
        <v>99</v>
      </c>
      <c r="B33" s="62" t="s">
        <v>100</v>
      </c>
      <c r="C33" s="62" t="s">
        <v>100</v>
      </c>
      <c r="D33" s="10"/>
      <c r="E33" s="10"/>
      <c r="F33" s="10"/>
      <c r="G33" s="10"/>
      <c r="H33" s="10"/>
      <c r="I33" s="10"/>
      <c r="J33" s="10"/>
      <c r="K33" s="10"/>
      <c r="L33" s="10"/>
    </row>
    <row r="34" spans="1:12" ht="15.75" x14ac:dyDescent="0.25">
      <c r="A34" s="63" t="s">
        <v>101</v>
      </c>
      <c r="B34" s="62" t="s">
        <v>98</v>
      </c>
      <c r="C34" s="62" t="s">
        <v>98</v>
      </c>
      <c r="D34" s="10"/>
      <c r="E34" s="10"/>
      <c r="F34" s="10"/>
      <c r="G34" s="10"/>
      <c r="H34" s="10"/>
      <c r="I34" s="10"/>
      <c r="J34" s="10"/>
      <c r="K34" s="10"/>
      <c r="L34" s="10"/>
    </row>
    <row r="35" spans="1:12" ht="15.75" x14ac:dyDescent="0.25">
      <c r="A35" s="63" t="s">
        <v>102</v>
      </c>
      <c r="B35" s="62" t="s">
        <v>98</v>
      </c>
      <c r="C35" s="62" t="s">
        <v>100</v>
      </c>
      <c r="D35" s="10"/>
      <c r="E35" s="10"/>
      <c r="F35" s="10"/>
      <c r="G35" s="10"/>
      <c r="H35" s="10"/>
      <c r="I35" s="10"/>
      <c r="J35" s="10"/>
      <c r="K35" s="10"/>
      <c r="L35" s="10"/>
    </row>
    <row r="36" spans="1:12" ht="16.5" thickBot="1" x14ac:dyDescent="0.3">
      <c r="A36" s="64" t="s">
        <v>103</v>
      </c>
      <c r="B36" s="29">
        <v>90000</v>
      </c>
      <c r="C36" s="29">
        <v>45000</v>
      </c>
      <c r="D36" s="10"/>
      <c r="E36" s="10"/>
      <c r="F36" s="10"/>
      <c r="G36" s="10"/>
      <c r="H36" s="10"/>
      <c r="I36" s="10"/>
      <c r="J36" s="10"/>
      <c r="K36" s="10"/>
      <c r="L36" s="10"/>
    </row>
    <row r="37" spans="1:12" ht="15.75" x14ac:dyDescent="0.25">
      <c r="A37" s="12"/>
      <c r="B37" s="10"/>
      <c r="C37" s="10"/>
      <c r="D37" s="10"/>
      <c r="E37" s="10"/>
      <c r="F37" s="10"/>
      <c r="G37" s="10"/>
      <c r="H37" s="10"/>
      <c r="I37" s="10"/>
      <c r="J37" s="10"/>
      <c r="K37" s="10"/>
      <c r="L37" s="10"/>
    </row>
    <row r="38" spans="1:12" ht="15.75" x14ac:dyDescent="0.25">
      <c r="A38" s="12" t="s">
        <v>104</v>
      </c>
      <c r="B38" s="10"/>
      <c r="C38" s="10"/>
      <c r="D38" s="10"/>
      <c r="E38" s="10"/>
      <c r="F38" s="10"/>
      <c r="G38" s="10"/>
      <c r="H38" s="10"/>
      <c r="I38" s="10"/>
      <c r="J38" s="10"/>
      <c r="K38" s="10"/>
      <c r="L38" s="10"/>
    </row>
    <row r="39" spans="1:12" ht="15.75" x14ac:dyDescent="0.25">
      <c r="A39" s="12"/>
      <c r="B39" s="10"/>
      <c r="C39" s="10"/>
      <c r="D39" s="10"/>
      <c r="E39" s="10"/>
      <c r="F39" s="10"/>
      <c r="G39" s="10"/>
      <c r="H39" s="10"/>
      <c r="I39" s="10"/>
      <c r="J39" s="10"/>
      <c r="K39" s="10"/>
      <c r="L39" s="10"/>
    </row>
    <row r="40" spans="1:12" ht="15.75" x14ac:dyDescent="0.25">
      <c r="A40" s="65" t="s">
        <v>105</v>
      </c>
      <c r="B40" s="10"/>
      <c r="C40" s="10"/>
      <c r="D40" s="10"/>
      <c r="E40" s="10"/>
      <c r="F40" s="10"/>
      <c r="G40" s="10"/>
      <c r="H40" s="10"/>
      <c r="I40" s="10"/>
      <c r="J40" s="10"/>
      <c r="K40" s="10"/>
      <c r="L40" s="10"/>
    </row>
    <row r="41" spans="1:12" ht="15.75" x14ac:dyDescent="0.25">
      <c r="A41" s="65" t="s">
        <v>106</v>
      </c>
      <c r="B41" s="10"/>
      <c r="C41" s="10"/>
      <c r="D41" s="10"/>
      <c r="E41" s="10"/>
      <c r="F41" s="10"/>
      <c r="G41" s="10"/>
      <c r="H41" s="10"/>
      <c r="I41" s="10"/>
      <c r="J41" s="10"/>
      <c r="K41" s="10"/>
      <c r="L41" s="10"/>
    </row>
    <row r="42" spans="1:12" ht="15.75" x14ac:dyDescent="0.25">
      <c r="A42" s="65" t="s">
        <v>107</v>
      </c>
      <c r="B42" s="10"/>
      <c r="C42" s="10"/>
      <c r="D42" s="10"/>
      <c r="E42" s="10"/>
      <c r="F42" s="10"/>
      <c r="G42" s="10"/>
      <c r="H42" s="10"/>
      <c r="I42" s="10"/>
      <c r="J42" s="10"/>
      <c r="K42" s="10"/>
      <c r="L42" s="10"/>
    </row>
    <row r="43" spans="1:12" ht="15.75" x14ac:dyDescent="0.25">
      <c r="A43" s="12"/>
      <c r="B43" s="10"/>
      <c r="C43" s="10"/>
      <c r="D43" s="10"/>
      <c r="E43" s="10"/>
      <c r="F43" s="10"/>
      <c r="G43" s="10"/>
      <c r="H43" s="10"/>
      <c r="I43" s="10"/>
      <c r="J43" s="10"/>
      <c r="K43" s="10"/>
      <c r="L43" s="10"/>
    </row>
    <row r="44" spans="1:12" ht="15.75" x14ac:dyDescent="0.25">
      <c r="A44" s="12" t="s">
        <v>108</v>
      </c>
      <c r="B44" s="10"/>
      <c r="C44" s="10"/>
      <c r="D44" s="10"/>
      <c r="E44" s="10"/>
      <c r="F44" s="10"/>
      <c r="G44" s="10"/>
      <c r="H44" s="10"/>
      <c r="I44" s="10"/>
      <c r="J44" s="10"/>
      <c r="K44" s="10"/>
      <c r="L44" s="10"/>
    </row>
    <row r="45" spans="1:12" ht="15.75" x14ac:dyDescent="0.25">
      <c r="A45" s="12"/>
      <c r="B45" s="10"/>
      <c r="C45" s="10"/>
      <c r="D45" s="10"/>
      <c r="E45" s="10"/>
      <c r="F45" s="10"/>
      <c r="G45" s="10"/>
      <c r="H45" s="10"/>
      <c r="I45" s="10"/>
      <c r="J45" s="10"/>
      <c r="K45" s="10"/>
      <c r="L45" s="10"/>
    </row>
    <row r="46" spans="1:12" ht="15.75" x14ac:dyDescent="0.25">
      <c r="A46" s="52" t="s">
        <v>109</v>
      </c>
      <c r="B46" s="10"/>
      <c r="C46" s="10"/>
      <c r="D46" s="10"/>
      <c r="E46" s="10"/>
      <c r="F46" s="10"/>
      <c r="G46" s="10"/>
      <c r="H46" s="10"/>
      <c r="I46" s="10"/>
      <c r="J46" s="10"/>
      <c r="K46" s="10"/>
      <c r="L46" s="10"/>
    </row>
  </sheetData>
  <mergeCells count="2">
    <mergeCell ref="A4:B4"/>
    <mergeCell ref="A10:B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E63CB-59B2-447F-BEEC-3D4BE77985BE}">
  <dimension ref="A1:I54"/>
  <sheetViews>
    <sheetView workbookViewId="0">
      <selection activeCell="I8" sqref="I8"/>
    </sheetView>
  </sheetViews>
  <sheetFormatPr defaultColWidth="8.85546875" defaultRowHeight="15" x14ac:dyDescent="0.25"/>
  <cols>
    <col min="1" max="1" width="17.5703125" bestFit="1" customWidth="1"/>
    <col min="2" max="2" width="20.42578125" bestFit="1" customWidth="1"/>
    <col min="3" max="3" width="33.7109375" bestFit="1" customWidth="1"/>
    <col min="4" max="4" width="18.7109375" bestFit="1" customWidth="1"/>
    <col min="5" max="5" width="48.28515625" bestFit="1" customWidth="1"/>
    <col min="7" max="7" width="8.140625" bestFit="1" customWidth="1"/>
    <col min="8" max="8" width="6.42578125" bestFit="1" customWidth="1"/>
    <col min="9" max="9" width="5" bestFit="1" customWidth="1"/>
  </cols>
  <sheetData>
    <row r="1" spans="1:9" ht="15.75" thickBot="1" x14ac:dyDescent="0.3">
      <c r="A1" s="433" t="s">
        <v>110</v>
      </c>
      <c r="B1" s="434"/>
      <c r="C1" s="434"/>
      <c r="D1" s="434"/>
      <c r="E1" s="435"/>
      <c r="F1" s="66"/>
      <c r="G1" s="436" t="s">
        <v>111</v>
      </c>
      <c r="H1" s="436"/>
      <c r="I1" s="436"/>
    </row>
    <row r="2" spans="1:9" x14ac:dyDescent="0.25">
      <c r="A2" s="67" t="s">
        <v>112</v>
      </c>
      <c r="B2" s="68" t="s">
        <v>113</v>
      </c>
      <c r="C2" s="69" t="s">
        <v>114</v>
      </c>
      <c r="D2" s="68" t="s">
        <v>115</v>
      </c>
      <c r="E2" s="70" t="s">
        <v>116</v>
      </c>
      <c r="G2" s="71"/>
      <c r="H2" s="72" t="s">
        <v>95</v>
      </c>
      <c r="I2" s="72" t="s">
        <v>96</v>
      </c>
    </row>
    <row r="3" spans="1:9" x14ac:dyDescent="0.25">
      <c r="A3" s="73" t="s">
        <v>117</v>
      </c>
      <c r="B3" s="74">
        <v>10</v>
      </c>
      <c r="C3" s="71" t="s">
        <v>118</v>
      </c>
      <c r="D3" s="370">
        <v>13.7</v>
      </c>
      <c r="E3" s="75">
        <v>14</v>
      </c>
      <c r="G3" s="71" t="s">
        <v>119</v>
      </c>
      <c r="H3" s="76">
        <f>90000/52</f>
        <v>1730.7692307692307</v>
      </c>
      <c r="I3" s="76">
        <f>24500/35</f>
        <v>700</v>
      </c>
    </row>
    <row r="4" spans="1:9" x14ac:dyDescent="0.25">
      <c r="A4" s="73" t="s">
        <v>117</v>
      </c>
      <c r="B4" s="74">
        <v>11</v>
      </c>
      <c r="C4" s="71" t="s">
        <v>120</v>
      </c>
      <c r="D4" s="370">
        <v>3</v>
      </c>
      <c r="E4" s="75">
        <v>22</v>
      </c>
      <c r="G4" s="71" t="s">
        <v>121</v>
      </c>
      <c r="H4" s="76">
        <f t="shared" ref="H4:H54" si="0">90000/52</f>
        <v>1730.7692307692307</v>
      </c>
      <c r="I4" s="76">
        <f t="shared" ref="I4:I37" si="1">24500/35</f>
        <v>700</v>
      </c>
    </row>
    <row r="5" spans="1:9" x14ac:dyDescent="0.25">
      <c r="A5" s="73" t="s">
        <v>117</v>
      </c>
      <c r="B5" s="74">
        <v>12</v>
      </c>
      <c r="C5" s="71" t="s">
        <v>122</v>
      </c>
      <c r="D5" s="370">
        <v>4.5999999999999996</v>
      </c>
      <c r="E5" s="75">
        <v>22</v>
      </c>
      <c r="G5" s="71" t="s">
        <v>123</v>
      </c>
      <c r="H5" s="76">
        <f t="shared" si="0"/>
        <v>1730.7692307692307</v>
      </c>
      <c r="I5" s="76">
        <f t="shared" si="1"/>
        <v>700</v>
      </c>
    </row>
    <row r="6" spans="1:9" x14ac:dyDescent="0.25">
      <c r="A6" s="73" t="s">
        <v>117</v>
      </c>
      <c r="B6" s="74">
        <v>13</v>
      </c>
      <c r="C6" s="71" t="s">
        <v>124</v>
      </c>
      <c r="D6" s="370">
        <v>3</v>
      </c>
      <c r="E6" s="75">
        <v>22</v>
      </c>
      <c r="G6" s="71" t="s">
        <v>125</v>
      </c>
      <c r="H6" s="76">
        <f t="shared" si="0"/>
        <v>1730.7692307692307</v>
      </c>
      <c r="I6" s="76">
        <f t="shared" si="1"/>
        <v>700</v>
      </c>
    </row>
    <row r="7" spans="1:9" x14ac:dyDescent="0.25">
      <c r="A7" s="73" t="s">
        <v>117</v>
      </c>
      <c r="B7" s="74">
        <v>14</v>
      </c>
      <c r="C7" s="71" t="s">
        <v>126</v>
      </c>
      <c r="D7" s="370">
        <v>3.8</v>
      </c>
      <c r="E7" s="75">
        <v>22</v>
      </c>
      <c r="G7" s="71" t="s">
        <v>127</v>
      </c>
      <c r="H7" s="76">
        <f t="shared" si="0"/>
        <v>1730.7692307692307</v>
      </c>
      <c r="I7" s="76">
        <f t="shared" si="1"/>
        <v>700</v>
      </c>
    </row>
    <row r="8" spans="1:9" x14ac:dyDescent="0.25">
      <c r="A8" s="73" t="s">
        <v>117</v>
      </c>
      <c r="B8" s="74">
        <v>15</v>
      </c>
      <c r="C8" s="71" t="s">
        <v>128</v>
      </c>
      <c r="D8" s="370">
        <v>4.5999999999999996</v>
      </c>
      <c r="E8" s="75">
        <v>22</v>
      </c>
      <c r="G8" s="71" t="s">
        <v>129</v>
      </c>
      <c r="H8" s="76">
        <f t="shared" si="0"/>
        <v>1730.7692307692307</v>
      </c>
      <c r="I8" s="76">
        <f t="shared" si="1"/>
        <v>700</v>
      </c>
    </row>
    <row r="9" spans="1:9" x14ac:dyDescent="0.25">
      <c r="A9" s="73" t="s">
        <v>117</v>
      </c>
      <c r="B9" s="74">
        <v>16</v>
      </c>
      <c r="C9" s="71" t="s">
        <v>130</v>
      </c>
      <c r="D9" s="370">
        <v>6.1</v>
      </c>
      <c r="E9" s="75">
        <v>21</v>
      </c>
      <c r="G9" s="71" t="s">
        <v>131</v>
      </c>
      <c r="H9" s="76">
        <f t="shared" si="0"/>
        <v>1730.7692307692307</v>
      </c>
      <c r="I9" s="76">
        <f t="shared" si="1"/>
        <v>700</v>
      </c>
    </row>
    <row r="10" spans="1:9" x14ac:dyDescent="0.25">
      <c r="A10" s="73" t="s">
        <v>117</v>
      </c>
      <c r="B10" s="74">
        <v>17</v>
      </c>
      <c r="C10" s="71" t="s">
        <v>132</v>
      </c>
      <c r="D10" s="370">
        <v>5.2</v>
      </c>
      <c r="E10" s="75">
        <v>22</v>
      </c>
      <c r="G10" s="71" t="s">
        <v>133</v>
      </c>
      <c r="H10" s="76">
        <f t="shared" si="0"/>
        <v>1730.7692307692307</v>
      </c>
      <c r="I10" s="76">
        <f t="shared" si="1"/>
        <v>700</v>
      </c>
    </row>
    <row r="11" spans="1:9" x14ac:dyDescent="0.25">
      <c r="A11" s="73" t="s">
        <v>117</v>
      </c>
      <c r="B11" s="74">
        <v>18</v>
      </c>
      <c r="C11" s="71" t="s">
        <v>134</v>
      </c>
      <c r="D11" s="370">
        <v>7.2</v>
      </c>
      <c r="E11" s="75">
        <v>20</v>
      </c>
      <c r="G11" s="71" t="s">
        <v>135</v>
      </c>
      <c r="H11" s="76">
        <f t="shared" si="0"/>
        <v>1730.7692307692307</v>
      </c>
      <c r="I11" s="76">
        <f t="shared" si="1"/>
        <v>700</v>
      </c>
    </row>
    <row r="12" spans="1:9" x14ac:dyDescent="0.25">
      <c r="A12" s="73" t="s">
        <v>117</v>
      </c>
      <c r="B12" s="74">
        <v>19</v>
      </c>
      <c r="C12" s="71" t="s">
        <v>136</v>
      </c>
      <c r="D12" s="370">
        <v>6.4</v>
      </c>
      <c r="E12" s="75">
        <v>21</v>
      </c>
      <c r="G12" s="71" t="s">
        <v>137</v>
      </c>
      <c r="H12" s="76">
        <f t="shared" si="0"/>
        <v>1730.7692307692307</v>
      </c>
      <c r="I12" s="76">
        <f t="shared" si="1"/>
        <v>700</v>
      </c>
    </row>
    <row r="13" spans="1:9" x14ac:dyDescent="0.25">
      <c r="A13" s="73" t="s">
        <v>117</v>
      </c>
      <c r="B13" s="74">
        <v>20</v>
      </c>
      <c r="C13" s="71" t="s">
        <v>138</v>
      </c>
      <c r="D13" s="370">
        <v>3.7</v>
      </c>
      <c r="E13" s="75">
        <v>22</v>
      </c>
      <c r="G13" s="71" t="s">
        <v>139</v>
      </c>
      <c r="H13" s="76">
        <f t="shared" si="0"/>
        <v>1730.7692307692307</v>
      </c>
      <c r="I13" s="76">
        <f t="shared" si="1"/>
        <v>700</v>
      </c>
    </row>
    <row r="14" spans="1:9" ht="15.75" thickBot="1" x14ac:dyDescent="0.3">
      <c r="A14" s="77" t="s">
        <v>117</v>
      </c>
      <c r="B14" s="78">
        <v>21</v>
      </c>
      <c r="C14" s="79" t="s">
        <v>140</v>
      </c>
      <c r="D14" s="371">
        <v>4</v>
      </c>
      <c r="E14" s="80">
        <v>22</v>
      </c>
      <c r="G14" s="71" t="s">
        <v>141</v>
      </c>
      <c r="H14" s="76">
        <f t="shared" si="0"/>
        <v>1730.7692307692307</v>
      </c>
      <c r="I14" s="76">
        <f t="shared" si="1"/>
        <v>700</v>
      </c>
    </row>
    <row r="15" spans="1:9" x14ac:dyDescent="0.25">
      <c r="A15" s="67" t="s">
        <v>142</v>
      </c>
      <c r="B15" s="81">
        <v>22</v>
      </c>
      <c r="C15" s="82" t="s">
        <v>143</v>
      </c>
      <c r="D15" s="372">
        <v>5</v>
      </c>
      <c r="E15" s="83">
        <v>22</v>
      </c>
      <c r="G15" s="71" t="s">
        <v>144</v>
      </c>
      <c r="H15" s="76">
        <f t="shared" si="0"/>
        <v>1730.7692307692307</v>
      </c>
      <c r="I15" s="76">
        <f t="shared" si="1"/>
        <v>700</v>
      </c>
    </row>
    <row r="16" spans="1:9" x14ac:dyDescent="0.25">
      <c r="A16" s="73" t="s">
        <v>142</v>
      </c>
      <c r="B16" s="74">
        <v>23</v>
      </c>
      <c r="C16" s="71" t="s">
        <v>145</v>
      </c>
      <c r="D16" s="370">
        <v>7.1</v>
      </c>
      <c r="E16" s="75">
        <v>20</v>
      </c>
      <c r="G16" s="71" t="s">
        <v>146</v>
      </c>
      <c r="H16" s="76">
        <f t="shared" si="0"/>
        <v>1730.7692307692307</v>
      </c>
      <c r="I16" s="76">
        <f t="shared" si="1"/>
        <v>700</v>
      </c>
    </row>
    <row r="17" spans="1:9" x14ac:dyDescent="0.25">
      <c r="A17" s="73" t="s">
        <v>142</v>
      </c>
      <c r="B17" s="74">
        <v>24</v>
      </c>
      <c r="C17" s="71" t="s">
        <v>147</v>
      </c>
      <c r="D17" s="370">
        <v>6.9</v>
      </c>
      <c r="E17" s="75">
        <v>21</v>
      </c>
      <c r="G17" s="71" t="s">
        <v>148</v>
      </c>
      <c r="H17" s="76">
        <f t="shared" si="0"/>
        <v>1730.7692307692307</v>
      </c>
      <c r="I17" s="76">
        <f t="shared" si="1"/>
        <v>700</v>
      </c>
    </row>
    <row r="18" spans="1:9" x14ac:dyDescent="0.25">
      <c r="A18" s="73" t="s">
        <v>142</v>
      </c>
      <c r="B18" s="74">
        <v>25</v>
      </c>
      <c r="C18" s="71" t="s">
        <v>149</v>
      </c>
      <c r="D18" s="370">
        <v>6.6</v>
      </c>
      <c r="E18" s="75">
        <v>21</v>
      </c>
      <c r="G18" s="71" t="s">
        <v>150</v>
      </c>
      <c r="H18" s="76">
        <f t="shared" si="0"/>
        <v>1730.7692307692307</v>
      </c>
      <c r="I18" s="76">
        <f t="shared" si="1"/>
        <v>700</v>
      </c>
    </row>
    <row r="19" spans="1:9" x14ac:dyDescent="0.25">
      <c r="A19" s="73" t="s">
        <v>142</v>
      </c>
      <c r="B19" s="74">
        <v>26</v>
      </c>
      <c r="C19" s="71" t="s">
        <v>151</v>
      </c>
      <c r="D19" s="370">
        <v>6.5</v>
      </c>
      <c r="E19" s="75">
        <v>21</v>
      </c>
      <c r="G19" s="71" t="s">
        <v>152</v>
      </c>
      <c r="H19" s="76">
        <f t="shared" si="0"/>
        <v>1730.7692307692307</v>
      </c>
      <c r="I19" s="76">
        <f t="shared" si="1"/>
        <v>700</v>
      </c>
    </row>
    <row r="20" spans="1:9" x14ac:dyDescent="0.25">
      <c r="A20" s="73" t="s">
        <v>142</v>
      </c>
      <c r="B20" s="74">
        <v>27</v>
      </c>
      <c r="C20" t="s">
        <v>153</v>
      </c>
      <c r="D20" s="370">
        <v>7.9</v>
      </c>
      <c r="E20" s="75">
        <v>20</v>
      </c>
      <c r="G20" s="71" t="s">
        <v>154</v>
      </c>
      <c r="H20" s="76">
        <f t="shared" si="0"/>
        <v>1730.7692307692307</v>
      </c>
      <c r="I20" s="76">
        <f t="shared" si="1"/>
        <v>700</v>
      </c>
    </row>
    <row r="21" spans="1:9" x14ac:dyDescent="0.25">
      <c r="A21" s="73" t="s">
        <v>142</v>
      </c>
      <c r="B21" s="74">
        <v>28</v>
      </c>
      <c r="C21" s="71" t="s">
        <v>155</v>
      </c>
      <c r="D21" s="370">
        <v>5.7</v>
      </c>
      <c r="E21" s="75">
        <v>22</v>
      </c>
      <c r="G21" s="71" t="s">
        <v>156</v>
      </c>
      <c r="H21" s="76">
        <f t="shared" si="0"/>
        <v>1730.7692307692307</v>
      </c>
      <c r="I21" s="76">
        <f t="shared" si="1"/>
        <v>700</v>
      </c>
    </row>
    <row r="22" spans="1:9" x14ac:dyDescent="0.25">
      <c r="A22" s="73" t="s">
        <v>142</v>
      </c>
      <c r="B22" s="74">
        <v>29</v>
      </c>
      <c r="C22" s="71" t="s">
        <v>157</v>
      </c>
      <c r="D22" s="370">
        <v>8</v>
      </c>
      <c r="E22" s="75">
        <v>20</v>
      </c>
      <c r="G22" s="71" t="s">
        <v>158</v>
      </c>
      <c r="H22" s="76">
        <f t="shared" si="0"/>
        <v>1730.7692307692307</v>
      </c>
      <c r="I22" s="76">
        <f t="shared" si="1"/>
        <v>700</v>
      </c>
    </row>
    <row r="23" spans="1:9" x14ac:dyDescent="0.25">
      <c r="A23" s="73" t="s">
        <v>142</v>
      </c>
      <c r="B23" s="74">
        <v>30</v>
      </c>
      <c r="C23" s="71" t="s">
        <v>159</v>
      </c>
      <c r="D23" s="370">
        <v>6.9</v>
      </c>
      <c r="E23" s="75">
        <v>21</v>
      </c>
      <c r="G23" s="71" t="s">
        <v>160</v>
      </c>
      <c r="H23" s="76">
        <f t="shared" si="0"/>
        <v>1730.7692307692307</v>
      </c>
      <c r="I23" s="76">
        <f t="shared" si="1"/>
        <v>700</v>
      </c>
    </row>
    <row r="24" spans="1:9" x14ac:dyDescent="0.25">
      <c r="A24" s="73" t="s">
        <v>142</v>
      </c>
      <c r="B24" s="74">
        <v>31</v>
      </c>
      <c r="C24" s="71" t="s">
        <v>161</v>
      </c>
      <c r="D24" s="370">
        <v>7.3</v>
      </c>
      <c r="E24" s="75">
        <v>20</v>
      </c>
      <c r="G24" s="71" t="s">
        <v>162</v>
      </c>
      <c r="H24" s="76">
        <f t="shared" si="0"/>
        <v>1730.7692307692307</v>
      </c>
      <c r="I24" s="76">
        <f t="shared" si="1"/>
        <v>700</v>
      </c>
    </row>
    <row r="25" spans="1:9" x14ac:dyDescent="0.25">
      <c r="A25" s="73" t="s">
        <v>142</v>
      </c>
      <c r="B25" s="74">
        <v>32</v>
      </c>
      <c r="C25" s="71" t="s">
        <v>163</v>
      </c>
      <c r="D25" s="370">
        <v>8.5</v>
      </c>
      <c r="E25" s="75">
        <v>19</v>
      </c>
      <c r="G25" s="71" t="s">
        <v>164</v>
      </c>
      <c r="H25" s="76">
        <f t="shared" si="0"/>
        <v>1730.7692307692307</v>
      </c>
      <c r="I25" s="76">
        <f t="shared" si="1"/>
        <v>700</v>
      </c>
    </row>
    <row r="26" spans="1:9" x14ac:dyDescent="0.25">
      <c r="A26" s="73" t="s">
        <v>142</v>
      </c>
      <c r="B26" s="74">
        <v>33</v>
      </c>
      <c r="C26" s="71" t="s">
        <v>165</v>
      </c>
      <c r="D26" s="370">
        <v>5.9</v>
      </c>
      <c r="E26" s="75">
        <v>22</v>
      </c>
      <c r="G26" s="71" t="s">
        <v>166</v>
      </c>
      <c r="H26" s="76">
        <f t="shared" si="0"/>
        <v>1730.7692307692307</v>
      </c>
      <c r="I26" s="76">
        <f t="shared" si="1"/>
        <v>700</v>
      </c>
    </row>
    <row r="27" spans="1:9" x14ac:dyDescent="0.25">
      <c r="A27" s="73" t="s">
        <v>142</v>
      </c>
      <c r="B27" s="74">
        <v>34</v>
      </c>
      <c r="C27" s="71" t="s">
        <v>167</v>
      </c>
      <c r="D27" s="370">
        <v>7.8</v>
      </c>
      <c r="E27" s="75">
        <v>20</v>
      </c>
      <c r="G27" s="71" t="s">
        <v>168</v>
      </c>
      <c r="H27" s="76">
        <f t="shared" si="0"/>
        <v>1730.7692307692307</v>
      </c>
      <c r="I27" s="76">
        <f t="shared" si="1"/>
        <v>700</v>
      </c>
    </row>
    <row r="28" spans="1:9" x14ac:dyDescent="0.25">
      <c r="A28" s="73" t="s">
        <v>142</v>
      </c>
      <c r="B28" s="74">
        <v>35</v>
      </c>
      <c r="C28" s="71" t="s">
        <v>169</v>
      </c>
      <c r="D28" s="370">
        <v>5</v>
      </c>
      <c r="E28" s="75">
        <v>22</v>
      </c>
      <c r="G28" s="71" t="s">
        <v>170</v>
      </c>
      <c r="H28" s="76">
        <f t="shared" si="0"/>
        <v>1730.7692307692307</v>
      </c>
      <c r="I28" s="76">
        <f t="shared" si="1"/>
        <v>700</v>
      </c>
    </row>
    <row r="29" spans="1:9" x14ac:dyDescent="0.25">
      <c r="A29" s="73" t="s">
        <v>142</v>
      </c>
      <c r="B29" s="74">
        <v>36</v>
      </c>
      <c r="C29" s="71" t="s">
        <v>171</v>
      </c>
      <c r="D29" s="370">
        <v>6.2</v>
      </c>
      <c r="E29" s="75">
        <v>21</v>
      </c>
      <c r="G29" s="71" t="s">
        <v>172</v>
      </c>
      <c r="H29" s="76">
        <f t="shared" si="0"/>
        <v>1730.7692307692307</v>
      </c>
      <c r="I29" s="76">
        <f t="shared" si="1"/>
        <v>700</v>
      </c>
    </row>
    <row r="30" spans="1:9" x14ac:dyDescent="0.25">
      <c r="A30" s="73" t="s">
        <v>142</v>
      </c>
      <c r="B30" s="74">
        <v>37</v>
      </c>
      <c r="C30" s="71" t="s">
        <v>173</v>
      </c>
      <c r="D30" s="370">
        <v>6.9</v>
      </c>
      <c r="E30" s="75">
        <v>21</v>
      </c>
      <c r="G30" s="71" t="s">
        <v>174</v>
      </c>
      <c r="H30" s="76">
        <f t="shared" si="0"/>
        <v>1730.7692307692307</v>
      </c>
      <c r="I30" s="76">
        <f t="shared" si="1"/>
        <v>700</v>
      </c>
    </row>
    <row r="31" spans="1:9" ht="15.75" thickBot="1" x14ac:dyDescent="0.3">
      <c r="A31" s="77" t="s">
        <v>142</v>
      </c>
      <c r="B31" s="78">
        <v>38</v>
      </c>
      <c r="C31" s="79" t="s">
        <v>175</v>
      </c>
      <c r="D31" s="371">
        <v>8.3000000000000007</v>
      </c>
      <c r="E31" s="80">
        <v>19</v>
      </c>
      <c r="G31" s="71" t="s">
        <v>176</v>
      </c>
      <c r="H31" s="76">
        <f t="shared" si="0"/>
        <v>1730.7692307692307</v>
      </c>
      <c r="I31" s="76">
        <f t="shared" si="1"/>
        <v>700</v>
      </c>
    </row>
    <row r="32" spans="1:9" x14ac:dyDescent="0.25">
      <c r="G32" s="71" t="s">
        <v>177</v>
      </c>
      <c r="H32" s="76">
        <f t="shared" si="0"/>
        <v>1730.7692307692307</v>
      </c>
      <c r="I32" s="76">
        <f t="shared" si="1"/>
        <v>700</v>
      </c>
    </row>
    <row r="33" spans="7:9" x14ac:dyDescent="0.25">
      <c r="G33" s="71" t="s">
        <v>178</v>
      </c>
      <c r="H33" s="76">
        <f t="shared" si="0"/>
        <v>1730.7692307692307</v>
      </c>
      <c r="I33" s="76">
        <f t="shared" si="1"/>
        <v>700</v>
      </c>
    </row>
    <row r="34" spans="7:9" x14ac:dyDescent="0.25">
      <c r="G34" s="71" t="s">
        <v>179</v>
      </c>
      <c r="H34" s="76">
        <f t="shared" si="0"/>
        <v>1730.7692307692307</v>
      </c>
      <c r="I34" s="76">
        <f t="shared" si="1"/>
        <v>700</v>
      </c>
    </row>
    <row r="35" spans="7:9" x14ac:dyDescent="0.25">
      <c r="G35" s="71" t="s">
        <v>180</v>
      </c>
      <c r="H35" s="76">
        <f t="shared" si="0"/>
        <v>1730.7692307692307</v>
      </c>
      <c r="I35" s="76">
        <f t="shared" si="1"/>
        <v>700</v>
      </c>
    </row>
    <row r="36" spans="7:9" x14ac:dyDescent="0.25">
      <c r="G36" s="71" t="s">
        <v>181</v>
      </c>
      <c r="H36" s="76">
        <f t="shared" si="0"/>
        <v>1730.7692307692307</v>
      </c>
      <c r="I36" s="76">
        <f t="shared" si="1"/>
        <v>700</v>
      </c>
    </row>
    <row r="37" spans="7:9" x14ac:dyDescent="0.25">
      <c r="G37" s="71" t="s">
        <v>182</v>
      </c>
      <c r="H37" s="76">
        <f t="shared" si="0"/>
        <v>1730.7692307692307</v>
      </c>
      <c r="I37" s="76">
        <f t="shared" si="1"/>
        <v>700</v>
      </c>
    </row>
    <row r="38" spans="7:9" x14ac:dyDescent="0.25">
      <c r="G38" s="71" t="s">
        <v>183</v>
      </c>
      <c r="H38" s="76">
        <f t="shared" si="0"/>
        <v>1730.7692307692307</v>
      </c>
      <c r="I38" s="76">
        <f t="shared" ref="I38:I54" si="2">45000/52</f>
        <v>865.38461538461536</v>
      </c>
    </row>
    <row r="39" spans="7:9" x14ac:dyDescent="0.25">
      <c r="G39" s="71" t="s">
        <v>184</v>
      </c>
      <c r="H39" s="76">
        <f t="shared" si="0"/>
        <v>1730.7692307692307</v>
      </c>
      <c r="I39" s="76">
        <f t="shared" si="2"/>
        <v>865.38461538461536</v>
      </c>
    </row>
    <row r="40" spans="7:9" x14ac:dyDescent="0.25">
      <c r="G40" s="71" t="s">
        <v>185</v>
      </c>
      <c r="H40" s="76">
        <f t="shared" si="0"/>
        <v>1730.7692307692307</v>
      </c>
      <c r="I40" s="76">
        <f t="shared" si="2"/>
        <v>865.38461538461536</v>
      </c>
    </row>
    <row r="41" spans="7:9" x14ac:dyDescent="0.25">
      <c r="G41" s="71" t="s">
        <v>186</v>
      </c>
      <c r="H41" s="76">
        <f t="shared" si="0"/>
        <v>1730.7692307692307</v>
      </c>
      <c r="I41" s="76">
        <f t="shared" si="2"/>
        <v>865.38461538461536</v>
      </c>
    </row>
    <row r="42" spans="7:9" x14ac:dyDescent="0.25">
      <c r="G42" s="71" t="s">
        <v>187</v>
      </c>
      <c r="H42" s="76">
        <f t="shared" si="0"/>
        <v>1730.7692307692307</v>
      </c>
      <c r="I42" s="76">
        <f t="shared" si="2"/>
        <v>865.38461538461536</v>
      </c>
    </row>
    <row r="43" spans="7:9" x14ac:dyDescent="0.25">
      <c r="G43" s="71" t="s">
        <v>188</v>
      </c>
      <c r="H43" s="76">
        <f t="shared" si="0"/>
        <v>1730.7692307692307</v>
      </c>
      <c r="I43" s="76">
        <f t="shared" si="2"/>
        <v>865.38461538461536</v>
      </c>
    </row>
    <row r="44" spans="7:9" x14ac:dyDescent="0.25">
      <c r="G44" s="71" t="s">
        <v>189</v>
      </c>
      <c r="H44" s="76">
        <f t="shared" si="0"/>
        <v>1730.7692307692307</v>
      </c>
      <c r="I44" s="76">
        <f t="shared" si="2"/>
        <v>865.38461538461536</v>
      </c>
    </row>
    <row r="45" spans="7:9" x14ac:dyDescent="0.25">
      <c r="G45" s="71" t="s">
        <v>190</v>
      </c>
      <c r="H45" s="76">
        <f t="shared" si="0"/>
        <v>1730.7692307692307</v>
      </c>
      <c r="I45" s="76">
        <f t="shared" si="2"/>
        <v>865.38461538461536</v>
      </c>
    </row>
    <row r="46" spans="7:9" x14ac:dyDescent="0.25">
      <c r="G46" s="71" t="s">
        <v>191</v>
      </c>
      <c r="H46" s="76">
        <f t="shared" si="0"/>
        <v>1730.7692307692307</v>
      </c>
      <c r="I46" s="76">
        <f t="shared" si="2"/>
        <v>865.38461538461536</v>
      </c>
    </row>
    <row r="47" spans="7:9" x14ac:dyDescent="0.25">
      <c r="G47" s="71" t="s">
        <v>192</v>
      </c>
      <c r="H47" s="76">
        <f t="shared" si="0"/>
        <v>1730.7692307692307</v>
      </c>
      <c r="I47" s="76">
        <f t="shared" si="2"/>
        <v>865.38461538461536</v>
      </c>
    </row>
    <row r="48" spans="7:9" x14ac:dyDescent="0.25">
      <c r="G48" s="71" t="s">
        <v>193</v>
      </c>
      <c r="H48" s="76">
        <f t="shared" si="0"/>
        <v>1730.7692307692307</v>
      </c>
      <c r="I48" s="76">
        <f t="shared" si="2"/>
        <v>865.38461538461536</v>
      </c>
    </row>
    <row r="49" spans="7:9" x14ac:dyDescent="0.25">
      <c r="G49" s="71" t="s">
        <v>194</v>
      </c>
      <c r="H49" s="76">
        <f t="shared" si="0"/>
        <v>1730.7692307692307</v>
      </c>
      <c r="I49" s="76">
        <f t="shared" si="2"/>
        <v>865.38461538461536</v>
      </c>
    </row>
    <row r="50" spans="7:9" x14ac:dyDescent="0.25">
      <c r="G50" s="71" t="s">
        <v>195</v>
      </c>
      <c r="H50" s="76">
        <f t="shared" si="0"/>
        <v>1730.7692307692307</v>
      </c>
      <c r="I50" s="76">
        <f t="shared" si="2"/>
        <v>865.38461538461536</v>
      </c>
    </row>
    <row r="51" spans="7:9" x14ac:dyDescent="0.25">
      <c r="G51" s="71" t="s">
        <v>196</v>
      </c>
      <c r="H51" s="76">
        <f t="shared" si="0"/>
        <v>1730.7692307692307</v>
      </c>
      <c r="I51" s="76">
        <f t="shared" si="2"/>
        <v>865.38461538461536</v>
      </c>
    </row>
    <row r="52" spans="7:9" x14ac:dyDescent="0.25">
      <c r="G52" s="71" t="s">
        <v>197</v>
      </c>
      <c r="H52" s="76">
        <f t="shared" si="0"/>
        <v>1730.7692307692307</v>
      </c>
      <c r="I52" s="76">
        <f t="shared" si="2"/>
        <v>865.38461538461536</v>
      </c>
    </row>
    <row r="53" spans="7:9" x14ac:dyDescent="0.25">
      <c r="G53" s="71" t="s">
        <v>198</v>
      </c>
      <c r="H53" s="76">
        <f t="shared" si="0"/>
        <v>1730.7692307692307</v>
      </c>
      <c r="I53" s="76">
        <f t="shared" si="2"/>
        <v>865.38461538461536</v>
      </c>
    </row>
    <row r="54" spans="7:9" x14ac:dyDescent="0.25">
      <c r="G54" s="71" t="s">
        <v>199</v>
      </c>
      <c r="H54" s="76">
        <f t="shared" si="0"/>
        <v>1730.7692307692307</v>
      </c>
      <c r="I54" s="76">
        <f t="shared" si="2"/>
        <v>865.38461538461536</v>
      </c>
    </row>
  </sheetData>
  <mergeCells count="2">
    <mergeCell ref="A1:E1"/>
    <mergeCell ref="G1:I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32B74-424D-4E4C-9D68-71277DACD4B8}">
  <dimension ref="A1:J22"/>
  <sheetViews>
    <sheetView workbookViewId="0">
      <selection activeCell="H12" sqref="H12"/>
    </sheetView>
  </sheetViews>
  <sheetFormatPr defaultColWidth="8.85546875" defaultRowHeight="15" x14ac:dyDescent="0.25"/>
  <sheetData>
    <row r="1" spans="1:10" ht="22.5" x14ac:dyDescent="0.3">
      <c r="A1" s="6" t="s">
        <v>205</v>
      </c>
      <c r="B1" s="10"/>
      <c r="C1" s="10"/>
      <c r="D1" s="10"/>
      <c r="E1" s="10"/>
      <c r="F1" s="10"/>
      <c r="G1" s="10"/>
      <c r="H1" s="10"/>
      <c r="I1" s="10"/>
      <c r="J1" s="10"/>
    </row>
    <row r="2" spans="1:10" ht="15.75" x14ac:dyDescent="0.25">
      <c r="A2" s="12" t="s">
        <v>200</v>
      </c>
      <c r="B2" s="10"/>
      <c r="C2" s="10"/>
      <c r="D2" s="10"/>
      <c r="E2" s="10"/>
      <c r="F2" s="10"/>
      <c r="G2" s="10"/>
      <c r="H2" s="10"/>
      <c r="I2" s="10"/>
      <c r="J2" s="10"/>
    </row>
    <row r="3" spans="1:10" ht="15.75" x14ac:dyDescent="0.25">
      <c r="A3" s="12"/>
      <c r="B3" s="10"/>
      <c r="C3" s="10"/>
      <c r="D3" s="10"/>
      <c r="E3" s="10"/>
      <c r="F3" s="10"/>
      <c r="G3" s="10"/>
      <c r="H3" s="10"/>
      <c r="I3" s="10"/>
      <c r="J3" s="10"/>
    </row>
    <row r="4" spans="1:10" ht="15.75" x14ac:dyDescent="0.25">
      <c r="A4" s="12" t="s">
        <v>201</v>
      </c>
      <c r="B4" s="10"/>
      <c r="C4" s="10"/>
      <c r="D4" s="10"/>
      <c r="E4" s="10"/>
      <c r="F4" s="10"/>
      <c r="G4" s="10"/>
      <c r="H4" s="10"/>
      <c r="I4" s="10"/>
      <c r="J4" s="10"/>
    </row>
    <row r="5" spans="1:10" ht="15.75" x14ac:dyDescent="0.25">
      <c r="A5" s="12"/>
      <c r="B5" s="10"/>
      <c r="C5" s="10"/>
      <c r="D5" s="10"/>
      <c r="E5" s="10"/>
      <c r="F5" s="10"/>
      <c r="G5" s="10"/>
      <c r="H5" s="10"/>
      <c r="I5" s="10"/>
      <c r="J5" s="10"/>
    </row>
    <row r="6" spans="1:10" ht="15.75" x14ac:dyDescent="0.25">
      <c r="A6" s="52" t="s">
        <v>206</v>
      </c>
      <c r="B6" s="10"/>
      <c r="C6" s="10"/>
      <c r="D6" s="10"/>
      <c r="E6" s="10"/>
      <c r="F6" s="10"/>
      <c r="G6" s="10"/>
      <c r="H6" s="10"/>
      <c r="I6" s="10"/>
      <c r="J6" s="10"/>
    </row>
    <row r="7" spans="1:10" ht="15.75" x14ac:dyDescent="0.25">
      <c r="A7" s="12"/>
      <c r="B7" s="10"/>
      <c r="C7" s="10"/>
      <c r="D7" s="10"/>
      <c r="E7" s="10"/>
      <c r="F7" s="10"/>
      <c r="G7" s="10"/>
      <c r="H7" s="10"/>
      <c r="I7" s="10"/>
      <c r="J7" s="10"/>
    </row>
    <row r="8" spans="1:10" ht="15.75" x14ac:dyDescent="0.25">
      <c r="A8" s="84" t="s">
        <v>202</v>
      </c>
      <c r="B8" s="10"/>
      <c r="C8" s="10"/>
      <c r="D8" s="10"/>
      <c r="E8" s="10"/>
      <c r="F8" s="10"/>
      <c r="G8" s="10"/>
      <c r="H8" s="10"/>
      <c r="I8" s="10"/>
      <c r="J8" s="10"/>
    </row>
    <row r="9" spans="1:10" ht="15.75" x14ac:dyDescent="0.25">
      <c r="A9" s="12" t="s">
        <v>204</v>
      </c>
      <c r="B9" s="10"/>
      <c r="C9" s="10"/>
      <c r="D9" s="10"/>
      <c r="E9" s="10"/>
      <c r="F9" s="10"/>
      <c r="G9" s="10"/>
      <c r="H9" s="10"/>
      <c r="I9" s="10"/>
      <c r="J9" s="10"/>
    </row>
    <row r="10" spans="1:10" ht="15.75" x14ac:dyDescent="0.25">
      <c r="A10" s="8"/>
    </row>
    <row r="11" spans="1:10" ht="15.75" x14ac:dyDescent="0.25">
      <c r="A11" s="8"/>
    </row>
    <row r="12" spans="1:10" ht="15.75" x14ac:dyDescent="0.25">
      <c r="A12" s="8"/>
    </row>
    <row r="13" spans="1:10" ht="15.75" x14ac:dyDescent="0.25">
      <c r="A13" s="8"/>
    </row>
    <row r="14" spans="1:10" ht="15.75" x14ac:dyDescent="0.25">
      <c r="A14" s="8"/>
    </row>
    <row r="15" spans="1:10" ht="15.75" x14ac:dyDescent="0.25">
      <c r="A15" s="8"/>
    </row>
    <row r="16" spans="1:10" ht="15.75" x14ac:dyDescent="0.25">
      <c r="A16" s="8"/>
    </row>
    <row r="17" spans="1:10" ht="15.75" x14ac:dyDescent="0.25">
      <c r="A17" s="1"/>
    </row>
    <row r="18" spans="1:10" ht="15.75" x14ac:dyDescent="0.25">
      <c r="A18" s="1"/>
    </row>
    <row r="19" spans="1:10" ht="15.75" x14ac:dyDescent="0.25">
      <c r="A19" s="1"/>
    </row>
    <row r="20" spans="1:10" ht="15.75" x14ac:dyDescent="0.25">
      <c r="A20" s="84" t="s">
        <v>203</v>
      </c>
      <c r="B20" s="10"/>
      <c r="C20" s="10"/>
      <c r="D20" s="10"/>
      <c r="E20" s="10"/>
      <c r="F20" s="10"/>
      <c r="G20" s="10"/>
      <c r="H20" s="10"/>
      <c r="I20" s="10"/>
      <c r="J20" s="10"/>
    </row>
    <row r="21" spans="1:10" ht="15.75" x14ac:dyDescent="0.25">
      <c r="A21" s="12" t="s">
        <v>204</v>
      </c>
      <c r="B21" s="10"/>
      <c r="C21" s="10"/>
      <c r="D21" s="10"/>
      <c r="E21" s="10"/>
      <c r="F21" s="10"/>
      <c r="G21" s="10"/>
      <c r="H21" s="10"/>
      <c r="I21" s="10"/>
      <c r="J21" s="10"/>
    </row>
    <row r="22" spans="1:10" ht="15.75" x14ac:dyDescent="0.25">
      <c r="A22" s="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746C2-147F-4C63-826A-09A3A51FD387}">
  <dimension ref="A1:W33"/>
  <sheetViews>
    <sheetView workbookViewId="0">
      <selection activeCell="C27" sqref="C27"/>
    </sheetView>
  </sheetViews>
  <sheetFormatPr defaultColWidth="8.85546875" defaultRowHeight="15" x14ac:dyDescent="0.25"/>
  <cols>
    <col min="3" max="3" width="33.7109375" bestFit="1" customWidth="1"/>
    <col min="4" max="4" width="9.7109375" bestFit="1" customWidth="1"/>
  </cols>
  <sheetData>
    <row r="1" spans="1:23" x14ac:dyDescent="0.25">
      <c r="A1" s="85"/>
      <c r="B1" s="85"/>
      <c r="C1" s="85"/>
      <c r="D1" s="85"/>
      <c r="E1" s="85"/>
      <c r="F1" s="85"/>
      <c r="G1" s="85"/>
      <c r="H1" s="85"/>
      <c r="I1" s="85"/>
      <c r="J1" s="85"/>
      <c r="K1" s="85"/>
      <c r="L1" s="85"/>
      <c r="M1" s="85"/>
      <c r="N1" s="85"/>
      <c r="O1" s="85"/>
      <c r="P1" s="85"/>
      <c r="Q1" s="85"/>
      <c r="R1" s="85"/>
      <c r="S1" s="85"/>
      <c r="T1" s="85"/>
      <c r="U1" s="85"/>
      <c r="V1" s="85"/>
      <c r="W1" s="85"/>
    </row>
    <row r="2" spans="1:23" ht="15.75" x14ac:dyDescent="0.25">
      <c r="A2" s="85"/>
      <c r="B2" s="86" t="s">
        <v>207</v>
      </c>
      <c r="C2" s="85"/>
      <c r="D2" s="85"/>
      <c r="E2" s="85"/>
      <c r="F2" s="85"/>
      <c r="G2" s="85"/>
      <c r="H2" s="85"/>
      <c r="I2" s="85"/>
      <c r="J2" s="85"/>
      <c r="K2" s="85"/>
      <c r="L2" s="85"/>
      <c r="M2" s="85"/>
      <c r="N2" s="85"/>
      <c r="O2" s="85"/>
      <c r="P2" s="85"/>
      <c r="Q2" s="85"/>
      <c r="R2" s="85"/>
      <c r="S2" s="85"/>
      <c r="T2" s="85"/>
      <c r="U2" s="85"/>
      <c r="V2" s="85"/>
      <c r="W2" s="85"/>
    </row>
    <row r="3" spans="1:23" x14ac:dyDescent="0.25">
      <c r="A3" s="85"/>
      <c r="B3" s="87"/>
      <c r="C3" s="85"/>
      <c r="D3" s="85"/>
      <c r="E3" s="85"/>
      <c r="F3" s="85"/>
      <c r="G3" s="85"/>
      <c r="H3" s="85"/>
      <c r="I3" s="85"/>
      <c r="J3" s="85"/>
      <c r="K3" s="85"/>
      <c r="L3" s="85"/>
      <c r="M3" s="85"/>
      <c r="N3" s="85"/>
      <c r="O3" s="85"/>
      <c r="P3" s="85"/>
      <c r="Q3" s="85"/>
      <c r="R3" s="85"/>
      <c r="S3" s="85"/>
      <c r="T3" s="85"/>
      <c r="U3" s="85"/>
      <c r="V3" s="85"/>
      <c r="W3" s="85"/>
    </row>
    <row r="4" spans="1:23" x14ac:dyDescent="0.25">
      <c r="A4" s="85"/>
      <c r="B4" s="87"/>
      <c r="C4" s="85"/>
      <c r="D4" s="85"/>
      <c r="E4" s="85"/>
      <c r="F4" s="85"/>
      <c r="G4" s="85"/>
      <c r="H4" s="85"/>
      <c r="I4" s="85"/>
      <c r="J4" s="85"/>
      <c r="K4" s="85"/>
      <c r="L4" s="85"/>
      <c r="M4" s="85"/>
      <c r="N4" s="85"/>
      <c r="O4" s="85"/>
      <c r="P4" s="85"/>
      <c r="Q4" s="85"/>
      <c r="R4" s="85"/>
      <c r="S4" s="85"/>
      <c r="T4" s="85"/>
      <c r="U4" s="85"/>
      <c r="V4" s="85"/>
      <c r="W4" s="85"/>
    </row>
    <row r="5" spans="1:23" x14ac:dyDescent="0.25">
      <c r="A5" s="85"/>
      <c r="B5" s="85"/>
      <c r="C5" s="85"/>
      <c r="D5" s="85">
        <v>1</v>
      </c>
      <c r="E5" s="85">
        <f t="shared" ref="E5:W5" si="0">D5+1</f>
        <v>2</v>
      </c>
      <c r="F5" s="85">
        <f t="shared" si="0"/>
        <v>3</v>
      </c>
      <c r="G5" s="85">
        <f t="shared" si="0"/>
        <v>4</v>
      </c>
      <c r="H5" s="85">
        <f t="shared" si="0"/>
        <v>5</v>
      </c>
      <c r="I5" s="85">
        <f t="shared" si="0"/>
        <v>6</v>
      </c>
      <c r="J5" s="85">
        <f t="shared" si="0"/>
        <v>7</v>
      </c>
      <c r="K5" s="85">
        <f t="shared" si="0"/>
        <v>8</v>
      </c>
      <c r="L5" s="85">
        <f t="shared" si="0"/>
        <v>9</v>
      </c>
      <c r="M5" s="85">
        <f t="shared" si="0"/>
        <v>10</v>
      </c>
      <c r="N5" s="85">
        <f t="shared" si="0"/>
        <v>11</v>
      </c>
      <c r="O5" s="85">
        <f t="shared" si="0"/>
        <v>12</v>
      </c>
      <c r="P5" s="85">
        <f t="shared" si="0"/>
        <v>13</v>
      </c>
      <c r="Q5" s="85">
        <f t="shared" si="0"/>
        <v>14</v>
      </c>
      <c r="R5" s="85">
        <f t="shared" si="0"/>
        <v>15</v>
      </c>
      <c r="S5" s="85">
        <f t="shared" si="0"/>
        <v>16</v>
      </c>
      <c r="T5" s="85">
        <f t="shared" si="0"/>
        <v>17</v>
      </c>
      <c r="U5" s="85">
        <f t="shared" si="0"/>
        <v>18</v>
      </c>
      <c r="V5" s="85">
        <f t="shared" si="0"/>
        <v>19</v>
      </c>
      <c r="W5" s="85">
        <f t="shared" si="0"/>
        <v>20</v>
      </c>
    </row>
    <row r="6" spans="1:23" x14ac:dyDescent="0.25">
      <c r="A6" s="85"/>
      <c r="B6" s="85"/>
      <c r="C6" s="85" t="s">
        <v>208</v>
      </c>
      <c r="D6" s="88">
        <v>200000</v>
      </c>
      <c r="E6" s="85"/>
      <c r="F6" s="85"/>
      <c r="G6" s="85"/>
      <c r="H6" s="85"/>
      <c r="I6" s="85"/>
      <c r="J6" s="85"/>
      <c r="K6" s="85"/>
      <c r="L6" s="85"/>
      <c r="M6" s="85"/>
      <c r="N6" s="85"/>
      <c r="O6" s="85"/>
      <c r="P6" s="85"/>
      <c r="Q6" s="85"/>
      <c r="R6" s="85"/>
      <c r="S6" s="85"/>
      <c r="T6" s="85"/>
      <c r="U6" s="85"/>
      <c r="V6" s="85"/>
      <c r="W6" s="85"/>
    </row>
    <row r="7" spans="1:23" x14ac:dyDescent="0.25">
      <c r="A7" s="85"/>
      <c r="B7" s="85"/>
      <c r="C7" s="85" t="s">
        <v>209</v>
      </c>
      <c r="D7" s="85">
        <v>1000</v>
      </c>
      <c r="E7" s="85">
        <v>0</v>
      </c>
      <c r="F7" s="85">
        <v>0</v>
      </c>
      <c r="G7" s="85">
        <v>0</v>
      </c>
      <c r="H7" s="85">
        <v>0</v>
      </c>
      <c r="I7" s="85">
        <v>0</v>
      </c>
      <c r="J7" s="85">
        <v>0</v>
      </c>
      <c r="K7" s="85">
        <v>0</v>
      </c>
      <c r="L7" s="85">
        <v>0</v>
      </c>
      <c r="M7" s="85">
        <v>0</v>
      </c>
      <c r="N7" s="85">
        <v>0</v>
      </c>
      <c r="O7" s="85">
        <v>0</v>
      </c>
      <c r="P7" s="85">
        <v>0</v>
      </c>
      <c r="Q7" s="85">
        <v>0</v>
      </c>
      <c r="R7" s="85">
        <v>0</v>
      </c>
      <c r="S7" s="85">
        <v>0</v>
      </c>
      <c r="T7" s="85">
        <v>0</v>
      </c>
      <c r="U7" s="85">
        <v>0</v>
      </c>
      <c r="V7" s="85">
        <v>0</v>
      </c>
      <c r="W7" s="85">
        <v>0</v>
      </c>
    </row>
    <row r="8" spans="1:23" x14ac:dyDescent="0.25">
      <c r="A8" s="85"/>
      <c r="B8" s="85"/>
      <c r="C8" s="85" t="s">
        <v>210</v>
      </c>
      <c r="D8" s="89">
        <v>0.7</v>
      </c>
      <c r="E8" s="89">
        <v>0.7</v>
      </c>
      <c r="F8" s="89">
        <v>0.7</v>
      </c>
      <c r="G8" s="89">
        <v>0.7</v>
      </c>
      <c r="H8" s="89">
        <v>0.7</v>
      </c>
      <c r="I8" s="89">
        <v>0.7</v>
      </c>
      <c r="J8" s="89">
        <v>0.7</v>
      </c>
      <c r="K8" s="89">
        <v>0.7</v>
      </c>
      <c r="L8" s="89">
        <v>0.7</v>
      </c>
      <c r="M8" s="89">
        <v>0.7</v>
      </c>
      <c r="N8" s="89">
        <v>3</v>
      </c>
      <c r="O8" s="89">
        <v>3</v>
      </c>
      <c r="P8" s="89">
        <v>3</v>
      </c>
      <c r="Q8" s="89">
        <v>3</v>
      </c>
      <c r="R8" s="89">
        <v>3</v>
      </c>
      <c r="S8" s="89">
        <v>3</v>
      </c>
      <c r="T8" s="89">
        <v>3</v>
      </c>
      <c r="U8" s="89">
        <v>3</v>
      </c>
      <c r="V8" s="89">
        <v>3</v>
      </c>
      <c r="W8" s="89">
        <v>3</v>
      </c>
    </row>
    <row r="9" spans="1:23" x14ac:dyDescent="0.25">
      <c r="A9" s="85"/>
      <c r="B9" s="90"/>
      <c r="C9" s="85" t="s">
        <v>211</v>
      </c>
      <c r="D9" s="91">
        <v>65</v>
      </c>
      <c r="E9" s="91">
        <v>65</v>
      </c>
      <c r="F9" s="91">
        <v>65</v>
      </c>
      <c r="G9" s="91">
        <v>65</v>
      </c>
      <c r="H9" s="91">
        <v>65</v>
      </c>
      <c r="I9" s="91">
        <v>65</v>
      </c>
      <c r="J9" s="91">
        <v>65</v>
      </c>
      <c r="K9" s="91">
        <v>65</v>
      </c>
      <c r="L9" s="91">
        <v>65</v>
      </c>
      <c r="M9" s="91">
        <v>65</v>
      </c>
      <c r="N9" s="91">
        <v>65</v>
      </c>
      <c r="O9" s="91">
        <v>65</v>
      </c>
      <c r="P9" s="91">
        <v>65</v>
      </c>
      <c r="Q9" s="91">
        <v>65</v>
      </c>
      <c r="R9" s="91">
        <v>65</v>
      </c>
      <c r="S9" s="91">
        <v>65</v>
      </c>
      <c r="T9" s="91">
        <v>65</v>
      </c>
      <c r="U9" s="91">
        <v>65</v>
      </c>
      <c r="V9" s="91">
        <v>65</v>
      </c>
      <c r="W9" s="91">
        <v>65</v>
      </c>
    </row>
    <row r="10" spans="1:23" x14ac:dyDescent="0.25">
      <c r="A10" s="85"/>
      <c r="B10" s="85"/>
      <c r="C10" s="85" t="s">
        <v>212</v>
      </c>
      <c r="D10" s="92">
        <v>0.8</v>
      </c>
      <c r="E10" s="92">
        <v>0.05</v>
      </c>
      <c r="F10" s="92">
        <v>0.05</v>
      </c>
      <c r="G10" s="92">
        <v>0.05</v>
      </c>
      <c r="H10" s="92">
        <v>0.05</v>
      </c>
      <c r="I10" s="92">
        <v>0.05</v>
      </c>
      <c r="J10" s="92">
        <v>0.05</v>
      </c>
      <c r="K10" s="92">
        <v>0.05</v>
      </c>
      <c r="L10" s="92">
        <v>0.05</v>
      </c>
      <c r="M10" s="92">
        <v>0.05</v>
      </c>
      <c r="N10" s="92">
        <v>0.05</v>
      </c>
      <c r="O10" s="92">
        <v>0.05</v>
      </c>
      <c r="P10" s="92">
        <v>0.05</v>
      </c>
      <c r="Q10" s="92">
        <v>0.05</v>
      </c>
      <c r="R10" s="92">
        <v>0.05</v>
      </c>
      <c r="S10" s="92">
        <v>0.05</v>
      </c>
      <c r="T10" s="92">
        <v>0.05</v>
      </c>
      <c r="U10" s="92">
        <v>0.05</v>
      </c>
      <c r="V10" s="92">
        <v>0.05</v>
      </c>
      <c r="W10" s="92">
        <v>0.05</v>
      </c>
    </row>
    <row r="11" spans="1:23" x14ac:dyDescent="0.25">
      <c r="A11" s="85"/>
      <c r="B11" s="85"/>
      <c r="C11" s="85" t="s">
        <v>213</v>
      </c>
      <c r="D11" s="91">
        <v>40</v>
      </c>
      <c r="E11" s="91"/>
      <c r="F11" s="91"/>
      <c r="G11" s="91"/>
      <c r="H11" s="91"/>
      <c r="I11" s="91"/>
      <c r="J11" s="91"/>
      <c r="K11" s="91"/>
      <c r="L11" s="91"/>
      <c r="M11" s="91"/>
      <c r="N11" s="91"/>
      <c r="O11" s="91"/>
      <c r="P11" s="91"/>
      <c r="Q11" s="91"/>
      <c r="R11" s="91"/>
      <c r="S11" s="91"/>
      <c r="T11" s="91"/>
      <c r="U11" s="91"/>
      <c r="V11" s="91"/>
      <c r="W11" s="91"/>
    </row>
    <row r="12" spans="1:23" x14ac:dyDescent="0.25">
      <c r="A12" s="85"/>
      <c r="B12" s="85"/>
      <c r="C12" s="85" t="s">
        <v>214</v>
      </c>
      <c r="D12" s="93">
        <v>60</v>
      </c>
      <c r="E12" s="91"/>
      <c r="F12" s="91"/>
      <c r="G12" s="91"/>
      <c r="H12" s="91"/>
      <c r="I12" s="91"/>
      <c r="J12" s="91"/>
      <c r="K12" s="91"/>
      <c r="L12" s="91"/>
      <c r="M12" s="91"/>
      <c r="N12" s="91"/>
      <c r="O12" s="91"/>
      <c r="P12" s="91"/>
      <c r="Q12" s="91"/>
      <c r="R12" s="91"/>
      <c r="S12" s="91"/>
      <c r="T12" s="91"/>
      <c r="U12" s="91"/>
      <c r="V12" s="91"/>
      <c r="W12" s="91"/>
    </row>
    <row r="13" spans="1:23" x14ac:dyDescent="0.25">
      <c r="A13" s="85"/>
      <c r="B13" s="90"/>
      <c r="C13" s="85" t="s">
        <v>215</v>
      </c>
      <c r="D13" s="91">
        <v>30</v>
      </c>
      <c r="E13" s="91">
        <v>30</v>
      </c>
      <c r="F13" s="91">
        <v>30</v>
      </c>
      <c r="G13" s="91">
        <v>30</v>
      </c>
      <c r="H13" s="91">
        <v>30</v>
      </c>
      <c r="I13" s="91">
        <v>30</v>
      </c>
      <c r="J13" s="91">
        <v>30</v>
      </c>
      <c r="K13" s="91">
        <v>30</v>
      </c>
      <c r="L13" s="91">
        <v>30</v>
      </c>
      <c r="M13" s="91">
        <v>30</v>
      </c>
      <c r="N13" s="91">
        <v>30</v>
      </c>
      <c r="O13" s="91">
        <v>30</v>
      </c>
      <c r="P13" s="91">
        <v>30</v>
      </c>
      <c r="Q13" s="91">
        <v>30</v>
      </c>
      <c r="R13" s="91">
        <v>30</v>
      </c>
      <c r="S13" s="91">
        <v>30</v>
      </c>
      <c r="T13" s="91">
        <v>30</v>
      </c>
      <c r="U13" s="91">
        <v>30</v>
      </c>
      <c r="V13" s="91">
        <v>30</v>
      </c>
      <c r="W13" s="91">
        <v>30</v>
      </c>
    </row>
    <row r="14" spans="1:23" x14ac:dyDescent="0.25">
      <c r="A14" s="85"/>
      <c r="B14" s="90"/>
      <c r="C14" s="85" t="s">
        <v>216</v>
      </c>
      <c r="D14" s="91">
        <v>20</v>
      </c>
      <c r="E14" s="91">
        <v>20</v>
      </c>
      <c r="F14" s="91">
        <v>20</v>
      </c>
      <c r="G14" s="91">
        <v>20</v>
      </c>
      <c r="H14" s="91">
        <v>20</v>
      </c>
      <c r="I14" s="91">
        <v>20</v>
      </c>
      <c r="J14" s="91">
        <v>20</v>
      </c>
      <c r="K14" s="91">
        <v>20</v>
      </c>
      <c r="L14" s="91">
        <v>20</v>
      </c>
      <c r="M14" s="91">
        <v>20</v>
      </c>
      <c r="N14" s="91">
        <v>20</v>
      </c>
      <c r="O14" s="91">
        <v>20</v>
      </c>
      <c r="P14" s="91">
        <v>20</v>
      </c>
      <c r="Q14" s="91">
        <v>20</v>
      </c>
      <c r="R14" s="91">
        <v>20</v>
      </c>
      <c r="S14" s="91">
        <v>20</v>
      </c>
      <c r="T14" s="91">
        <v>20</v>
      </c>
      <c r="U14" s="91">
        <v>20</v>
      </c>
      <c r="V14" s="91">
        <v>20</v>
      </c>
      <c r="W14" s="91">
        <v>20</v>
      </c>
    </row>
    <row r="15" spans="1:23" x14ac:dyDescent="0.25">
      <c r="A15" s="85"/>
      <c r="B15" s="90"/>
      <c r="C15" s="85" t="s">
        <v>217</v>
      </c>
      <c r="D15" s="92">
        <v>0</v>
      </c>
      <c r="E15" s="92">
        <v>0</v>
      </c>
      <c r="F15" s="92">
        <v>0</v>
      </c>
      <c r="G15" s="92">
        <v>0</v>
      </c>
      <c r="H15" s="92">
        <v>0</v>
      </c>
      <c r="I15" s="92">
        <v>0</v>
      </c>
      <c r="J15" s="92">
        <v>0</v>
      </c>
      <c r="K15" s="92">
        <v>0</v>
      </c>
      <c r="L15" s="92">
        <v>0</v>
      </c>
      <c r="M15" s="92">
        <v>0</v>
      </c>
      <c r="N15" s="92">
        <v>0</v>
      </c>
      <c r="O15" s="92">
        <v>0</v>
      </c>
      <c r="P15" s="92">
        <v>0</v>
      </c>
      <c r="Q15" s="92">
        <v>0</v>
      </c>
      <c r="R15" s="92">
        <v>0</v>
      </c>
      <c r="S15" s="92">
        <v>0</v>
      </c>
      <c r="T15" s="92">
        <v>0</v>
      </c>
      <c r="U15" s="92">
        <v>0</v>
      </c>
      <c r="V15" s="92">
        <v>0</v>
      </c>
      <c r="W15" s="92">
        <v>0</v>
      </c>
    </row>
    <row r="16" spans="1:23" x14ac:dyDescent="0.25">
      <c r="A16" s="85"/>
      <c r="B16" s="90"/>
      <c r="C16" s="85" t="s">
        <v>218</v>
      </c>
      <c r="D16" s="92">
        <v>0</v>
      </c>
      <c r="E16" s="92">
        <v>0</v>
      </c>
      <c r="F16" s="92">
        <v>0</v>
      </c>
      <c r="G16" s="92">
        <v>0</v>
      </c>
      <c r="H16" s="92">
        <v>0</v>
      </c>
      <c r="I16" s="92">
        <v>0</v>
      </c>
      <c r="J16" s="92">
        <v>0</v>
      </c>
      <c r="K16" s="92">
        <v>0</v>
      </c>
      <c r="L16" s="92">
        <v>0</v>
      </c>
      <c r="M16" s="92">
        <v>0</v>
      </c>
      <c r="N16" s="92">
        <v>0</v>
      </c>
      <c r="O16" s="92">
        <v>0</v>
      </c>
      <c r="P16" s="92">
        <v>0</v>
      </c>
      <c r="Q16" s="92">
        <v>0</v>
      </c>
      <c r="R16" s="92">
        <v>0</v>
      </c>
      <c r="S16" s="92">
        <v>0</v>
      </c>
      <c r="T16" s="92">
        <v>0</v>
      </c>
      <c r="U16" s="92">
        <v>0</v>
      </c>
      <c r="V16" s="92">
        <v>0</v>
      </c>
      <c r="W16" s="92">
        <v>0</v>
      </c>
    </row>
    <row r="17" spans="1:23" x14ac:dyDescent="0.25">
      <c r="A17" s="85"/>
      <c r="B17" s="90"/>
      <c r="C17" s="85" t="s">
        <v>219</v>
      </c>
      <c r="D17" s="92">
        <v>0</v>
      </c>
      <c r="E17" s="92">
        <v>0</v>
      </c>
      <c r="F17" s="92">
        <v>0</v>
      </c>
      <c r="G17" s="92">
        <v>0</v>
      </c>
      <c r="H17" s="92">
        <v>0</v>
      </c>
      <c r="I17" s="92">
        <v>0</v>
      </c>
      <c r="J17" s="92">
        <v>0</v>
      </c>
      <c r="K17" s="92">
        <v>0</v>
      </c>
      <c r="L17" s="92">
        <v>0</v>
      </c>
      <c r="M17" s="92">
        <v>0</v>
      </c>
      <c r="N17" s="92">
        <v>0</v>
      </c>
      <c r="O17" s="92">
        <v>0</v>
      </c>
      <c r="P17" s="92">
        <v>0</v>
      </c>
      <c r="Q17" s="92">
        <v>0</v>
      </c>
      <c r="R17" s="92">
        <v>0</v>
      </c>
      <c r="S17" s="92">
        <v>0</v>
      </c>
      <c r="T17" s="92">
        <v>0</v>
      </c>
      <c r="U17" s="92">
        <v>0</v>
      </c>
      <c r="V17" s="92">
        <v>0</v>
      </c>
      <c r="W17" s="92">
        <v>0</v>
      </c>
    </row>
    <row r="18" spans="1:23" x14ac:dyDescent="0.25">
      <c r="A18" s="85"/>
      <c r="B18" s="85"/>
      <c r="C18" s="85" t="s">
        <v>220</v>
      </c>
      <c r="D18" s="94">
        <v>0.04</v>
      </c>
      <c r="E18" s="94">
        <v>0.04</v>
      </c>
      <c r="F18" s="94">
        <v>0.04</v>
      </c>
      <c r="G18" s="94">
        <v>0.04</v>
      </c>
      <c r="H18" s="94">
        <v>0.04</v>
      </c>
      <c r="I18" s="94">
        <v>0.04</v>
      </c>
      <c r="J18" s="94">
        <v>0.04</v>
      </c>
      <c r="K18" s="94">
        <v>0.04</v>
      </c>
      <c r="L18" s="94">
        <v>0.04</v>
      </c>
      <c r="M18" s="94">
        <v>0.04</v>
      </c>
      <c r="N18" s="94">
        <v>0.04</v>
      </c>
      <c r="O18" s="94">
        <v>0.04</v>
      </c>
      <c r="P18" s="94">
        <v>0.04</v>
      </c>
      <c r="Q18" s="94">
        <v>0.04</v>
      </c>
      <c r="R18" s="94">
        <v>0.04</v>
      </c>
      <c r="S18" s="94">
        <v>0.04</v>
      </c>
      <c r="T18" s="94">
        <v>0.04</v>
      </c>
      <c r="U18" s="94">
        <v>0.04</v>
      </c>
      <c r="V18" s="94">
        <v>0.04</v>
      </c>
      <c r="W18" s="94">
        <v>0.04</v>
      </c>
    </row>
    <row r="19" spans="1:23" x14ac:dyDescent="0.25">
      <c r="A19" s="85"/>
      <c r="B19" s="85"/>
      <c r="C19" s="85" t="s">
        <v>221</v>
      </c>
      <c r="D19" s="95">
        <v>4.4999999999999998E-2</v>
      </c>
      <c r="E19" s="95">
        <v>4.4999999999999998E-2</v>
      </c>
      <c r="F19" s="95">
        <v>4.4999999999999998E-2</v>
      </c>
      <c r="G19" s="95">
        <v>4.4999999999999998E-2</v>
      </c>
      <c r="H19" s="95">
        <v>4.4999999999999998E-2</v>
      </c>
      <c r="I19" s="95">
        <v>4.4999999999999998E-2</v>
      </c>
      <c r="J19" s="95">
        <v>4.4999999999999998E-2</v>
      </c>
      <c r="K19" s="95">
        <v>4.4999999999999998E-2</v>
      </c>
      <c r="L19" s="95">
        <v>4.4999999999999998E-2</v>
      </c>
      <c r="M19" s="95">
        <v>4.4999999999999998E-2</v>
      </c>
      <c r="N19" s="95">
        <v>4.4999999999999998E-2</v>
      </c>
      <c r="O19" s="95">
        <v>4.4999999999999998E-2</v>
      </c>
      <c r="P19" s="95">
        <v>4.4999999999999998E-2</v>
      </c>
      <c r="Q19" s="95">
        <v>4.4999999999999998E-2</v>
      </c>
      <c r="R19" s="95">
        <v>4.4999999999999998E-2</v>
      </c>
      <c r="S19" s="95">
        <v>4.4999999999999998E-2</v>
      </c>
      <c r="T19" s="95">
        <v>4.4999999999999998E-2</v>
      </c>
      <c r="U19" s="95">
        <v>4.4999999999999998E-2</v>
      </c>
      <c r="V19" s="95">
        <v>4.4999999999999998E-2</v>
      </c>
      <c r="W19" s="95">
        <v>4.4999999999999998E-2</v>
      </c>
    </row>
    <row r="20" spans="1:23" x14ac:dyDescent="0.25">
      <c r="A20" s="85"/>
      <c r="B20" s="85"/>
      <c r="C20" s="85" t="s">
        <v>222</v>
      </c>
      <c r="D20" s="94">
        <f>D18</f>
        <v>0.04</v>
      </c>
      <c r="E20" s="94">
        <f t="shared" ref="E20:W20" si="1">E18</f>
        <v>0.04</v>
      </c>
      <c r="F20" s="94">
        <f t="shared" si="1"/>
        <v>0.04</v>
      </c>
      <c r="G20" s="94">
        <f t="shared" si="1"/>
        <v>0.04</v>
      </c>
      <c r="H20" s="94">
        <f t="shared" si="1"/>
        <v>0.04</v>
      </c>
      <c r="I20" s="94">
        <f t="shared" si="1"/>
        <v>0.04</v>
      </c>
      <c r="J20" s="94">
        <f t="shared" si="1"/>
        <v>0.04</v>
      </c>
      <c r="K20" s="94">
        <f t="shared" si="1"/>
        <v>0.04</v>
      </c>
      <c r="L20" s="94">
        <f t="shared" si="1"/>
        <v>0.04</v>
      </c>
      <c r="M20" s="94">
        <f t="shared" si="1"/>
        <v>0.04</v>
      </c>
      <c r="N20" s="94">
        <f t="shared" si="1"/>
        <v>0.04</v>
      </c>
      <c r="O20" s="94">
        <f t="shared" si="1"/>
        <v>0.04</v>
      </c>
      <c r="P20" s="94">
        <f t="shared" si="1"/>
        <v>0.04</v>
      </c>
      <c r="Q20" s="94">
        <f t="shared" si="1"/>
        <v>0.04</v>
      </c>
      <c r="R20" s="94">
        <f t="shared" si="1"/>
        <v>0.04</v>
      </c>
      <c r="S20" s="94">
        <f t="shared" si="1"/>
        <v>0.04</v>
      </c>
      <c r="T20" s="94">
        <f t="shared" si="1"/>
        <v>0.04</v>
      </c>
      <c r="U20" s="94">
        <f t="shared" si="1"/>
        <v>0.04</v>
      </c>
      <c r="V20" s="94">
        <f t="shared" si="1"/>
        <v>0.04</v>
      </c>
      <c r="W20" s="94">
        <f t="shared" si="1"/>
        <v>0.04</v>
      </c>
    </row>
    <row r="21" spans="1:23" x14ac:dyDescent="0.25">
      <c r="A21" s="85"/>
      <c r="B21" s="85"/>
      <c r="C21" s="85" t="s">
        <v>223</v>
      </c>
      <c r="D21" s="92">
        <v>0.05</v>
      </c>
      <c r="E21" s="92">
        <v>0.05</v>
      </c>
      <c r="F21" s="92">
        <v>0.05</v>
      </c>
      <c r="G21" s="92">
        <v>0.05</v>
      </c>
      <c r="H21" s="92">
        <v>0.05</v>
      </c>
      <c r="I21" s="92">
        <v>0.05</v>
      </c>
      <c r="J21" s="92">
        <v>0.05</v>
      </c>
      <c r="K21" s="92">
        <v>0.05</v>
      </c>
      <c r="L21" s="92">
        <v>0.05</v>
      </c>
      <c r="M21" s="92">
        <v>0.75</v>
      </c>
      <c r="N21" s="92">
        <v>0.05</v>
      </c>
      <c r="O21" s="92">
        <v>0.05</v>
      </c>
      <c r="P21" s="92">
        <v>0.05</v>
      </c>
      <c r="Q21" s="92">
        <v>0.05</v>
      </c>
      <c r="R21" s="92">
        <v>0.05</v>
      </c>
      <c r="S21" s="92">
        <v>0.05</v>
      </c>
      <c r="T21" s="92">
        <v>0.05</v>
      </c>
      <c r="U21" s="92">
        <v>0.05</v>
      </c>
      <c r="V21" s="92">
        <v>0.05</v>
      </c>
      <c r="W21" s="92">
        <v>1</v>
      </c>
    </row>
    <row r="22" spans="1:23" x14ac:dyDescent="0.25">
      <c r="A22" s="85"/>
      <c r="B22" s="85"/>
      <c r="C22" s="85" t="s">
        <v>224</v>
      </c>
      <c r="D22" s="96">
        <v>4.0000000000000002E-4</v>
      </c>
      <c r="E22" s="96">
        <v>4.0000000000000002E-4</v>
      </c>
      <c r="F22" s="96">
        <v>5.0000000000000001E-4</v>
      </c>
      <c r="G22" s="96">
        <v>5.0000000000000001E-4</v>
      </c>
      <c r="H22" s="96">
        <v>6.0000000000000006E-4</v>
      </c>
      <c r="I22" s="96">
        <v>6.9999999999999999E-4</v>
      </c>
      <c r="J22" s="96">
        <v>6.9999999999999999E-4</v>
      </c>
      <c r="K22" s="96">
        <v>8.0000000000000004E-4</v>
      </c>
      <c r="L22" s="96">
        <v>8.9999999999999998E-4</v>
      </c>
      <c r="M22" s="96">
        <v>1E-3</v>
      </c>
      <c r="N22" s="96">
        <f>0.11%*(1+N23)</f>
        <v>1.9250000000000001E-3</v>
      </c>
      <c r="O22" s="96">
        <f>0.13%*(1+N23)</f>
        <v>2.2750000000000001E-3</v>
      </c>
      <c r="P22" s="96">
        <f>0.14%*(1+N23)</f>
        <v>2.4500000000000004E-3</v>
      </c>
      <c r="Q22" s="96">
        <f>0.15%*(1+N23)</f>
        <v>2.6250000000000002E-3</v>
      </c>
      <c r="R22" s="96">
        <f>0.17%*(1+N23)</f>
        <v>2.9750000000000002E-3</v>
      </c>
      <c r="S22" s="96">
        <f>0.18%*(1+N23)</f>
        <v>3.15E-3</v>
      </c>
      <c r="T22" s="96">
        <f>0.19%*(1+N23)</f>
        <v>3.3249999999999998E-3</v>
      </c>
      <c r="U22" s="96">
        <f>0.21%*(1+N23)</f>
        <v>3.6749999999999999E-3</v>
      </c>
      <c r="V22" s="96">
        <f>0.23%*(1+N23)</f>
        <v>4.0249999999999999E-3</v>
      </c>
      <c r="W22" s="96">
        <f>0.23%*(1+N23)</f>
        <v>4.0249999999999999E-3</v>
      </c>
    </row>
    <row r="23" spans="1:23" x14ac:dyDescent="0.25">
      <c r="A23" s="85"/>
      <c r="B23" s="85"/>
      <c r="C23" s="85" t="s">
        <v>225</v>
      </c>
      <c r="D23" s="96"/>
      <c r="E23" s="96"/>
      <c r="F23" s="96"/>
      <c r="G23" s="96"/>
      <c r="H23" s="96"/>
      <c r="I23" s="96"/>
      <c r="J23" s="96"/>
      <c r="K23" s="96"/>
      <c r="L23" s="96"/>
      <c r="M23" s="96"/>
      <c r="N23" s="92">
        <v>0.75</v>
      </c>
      <c r="O23" s="92">
        <v>0.75</v>
      </c>
      <c r="P23" s="92">
        <v>0.75</v>
      </c>
      <c r="Q23" s="92">
        <v>0.75</v>
      </c>
      <c r="R23" s="92">
        <v>0.75</v>
      </c>
      <c r="S23" s="92">
        <v>0.75</v>
      </c>
      <c r="T23" s="92">
        <v>0.75</v>
      </c>
      <c r="U23" s="92">
        <v>0.75</v>
      </c>
      <c r="V23" s="92">
        <v>0.75</v>
      </c>
      <c r="W23" s="92">
        <v>0.75</v>
      </c>
    </row>
    <row r="24" spans="1:23" x14ac:dyDescent="0.25">
      <c r="A24" s="85"/>
      <c r="B24" s="85"/>
      <c r="C24" s="85" t="s">
        <v>226</v>
      </c>
      <c r="D24" s="92">
        <v>0.1</v>
      </c>
      <c r="E24" s="92">
        <v>0.1</v>
      </c>
      <c r="F24" s="92">
        <v>0.1</v>
      </c>
      <c r="G24" s="92">
        <v>0.1</v>
      </c>
      <c r="H24" s="92">
        <v>0.1</v>
      </c>
      <c r="I24" s="92">
        <v>0.1</v>
      </c>
      <c r="J24" s="92">
        <v>0.1</v>
      </c>
      <c r="K24" s="92">
        <v>0.1</v>
      </c>
      <c r="L24" s="92">
        <v>0.1</v>
      </c>
      <c r="M24" s="92">
        <v>0.1</v>
      </c>
      <c r="N24" s="92">
        <v>0.1</v>
      </c>
      <c r="O24" s="92">
        <v>0.1</v>
      </c>
      <c r="P24" s="92">
        <v>0.1</v>
      </c>
      <c r="Q24" s="92">
        <v>0.1</v>
      </c>
      <c r="R24" s="92">
        <v>0.1</v>
      </c>
      <c r="S24" s="92">
        <v>0.1</v>
      </c>
      <c r="T24" s="92">
        <v>0.1</v>
      </c>
      <c r="U24" s="92">
        <v>0.1</v>
      </c>
      <c r="V24" s="92">
        <v>0.1</v>
      </c>
      <c r="W24" s="92">
        <v>0.1</v>
      </c>
    </row>
    <row r="25" spans="1:23" x14ac:dyDescent="0.25">
      <c r="A25" s="85"/>
      <c r="B25" s="85"/>
      <c r="C25" s="85"/>
      <c r="D25" s="85"/>
      <c r="E25" s="85"/>
      <c r="F25" s="85"/>
      <c r="G25" s="85"/>
      <c r="H25" s="85"/>
      <c r="I25" s="85"/>
      <c r="J25" s="85"/>
      <c r="K25" s="85"/>
      <c r="L25" s="85"/>
      <c r="M25" s="85"/>
      <c r="N25" s="85"/>
      <c r="O25" s="85"/>
      <c r="P25" s="85"/>
      <c r="Q25" s="85"/>
      <c r="R25" s="85"/>
      <c r="S25" s="85"/>
      <c r="T25" s="85"/>
      <c r="U25" s="85"/>
      <c r="V25" s="85"/>
      <c r="W25" s="85"/>
    </row>
    <row r="26" spans="1:23" x14ac:dyDescent="0.25">
      <c r="A26" s="85"/>
      <c r="B26" s="85"/>
      <c r="C26" s="97" t="s">
        <v>227</v>
      </c>
      <c r="D26" s="85"/>
      <c r="E26" s="85"/>
      <c r="F26" s="85"/>
      <c r="G26" s="85"/>
      <c r="H26" s="85"/>
      <c r="I26" s="85"/>
      <c r="J26" s="85"/>
      <c r="K26" s="85"/>
      <c r="L26" s="85"/>
      <c r="M26" s="85"/>
      <c r="N26" s="85"/>
      <c r="O26" s="85"/>
      <c r="P26" s="85"/>
      <c r="Q26" s="85"/>
      <c r="R26" s="85"/>
      <c r="S26" s="85"/>
      <c r="T26" s="85"/>
      <c r="U26" s="85"/>
      <c r="V26" s="85"/>
      <c r="W26" s="85"/>
    </row>
    <row r="27" spans="1:23" x14ac:dyDescent="0.25">
      <c r="A27" s="85"/>
      <c r="B27" s="85"/>
      <c r="C27" s="97" t="s">
        <v>228</v>
      </c>
      <c r="D27" s="85"/>
      <c r="E27" s="85"/>
      <c r="F27" s="85"/>
      <c r="G27" s="85"/>
      <c r="H27" s="85"/>
      <c r="I27" s="85"/>
      <c r="J27" s="85"/>
      <c r="K27" s="85"/>
      <c r="L27" s="85"/>
      <c r="M27" s="85"/>
      <c r="N27" s="85"/>
      <c r="O27" s="85"/>
      <c r="P27" s="85"/>
      <c r="Q27" s="85"/>
      <c r="R27" s="85"/>
      <c r="S27" s="85"/>
      <c r="T27" s="85"/>
      <c r="U27" s="85"/>
      <c r="V27" s="85"/>
      <c r="W27" s="85"/>
    </row>
    <row r="28" spans="1:23" x14ac:dyDescent="0.25">
      <c r="A28" s="85"/>
      <c r="B28" s="90"/>
      <c r="C28" s="97" t="s">
        <v>229</v>
      </c>
      <c r="D28" s="90"/>
      <c r="E28" s="90"/>
      <c r="F28" s="90"/>
      <c r="G28" s="90"/>
      <c r="H28" s="90"/>
      <c r="I28" s="90"/>
      <c r="J28" s="90"/>
      <c r="K28" s="90"/>
      <c r="L28" s="90"/>
      <c r="M28" s="90"/>
      <c r="N28" s="90"/>
      <c r="O28" s="90"/>
      <c r="P28" s="90"/>
      <c r="Q28" s="90"/>
      <c r="R28" s="90"/>
      <c r="S28" s="90"/>
      <c r="T28" s="90"/>
      <c r="U28" s="90"/>
      <c r="V28" s="90"/>
      <c r="W28" s="90"/>
    </row>
    <row r="29" spans="1:23" x14ac:dyDescent="0.25">
      <c r="A29" s="85"/>
      <c r="B29" s="90"/>
      <c r="C29" s="97" t="s">
        <v>230</v>
      </c>
      <c r="D29" s="90"/>
      <c r="E29" s="90"/>
      <c r="F29" s="90"/>
      <c r="G29" s="90"/>
      <c r="H29" s="90"/>
      <c r="I29" s="90"/>
      <c r="J29" s="90"/>
      <c r="K29" s="90"/>
      <c r="L29" s="90"/>
      <c r="M29" s="90"/>
      <c r="N29" s="90"/>
      <c r="O29" s="90"/>
      <c r="P29" s="90"/>
      <c r="Q29" s="90"/>
      <c r="R29" s="90"/>
      <c r="S29" s="90"/>
      <c r="T29" s="90"/>
      <c r="U29" s="90"/>
      <c r="V29" s="90"/>
      <c r="W29" s="90"/>
    </row>
    <row r="30" spans="1:23" x14ac:dyDescent="0.25">
      <c r="A30" s="85"/>
      <c r="B30" s="90"/>
      <c r="C30" s="97" t="s">
        <v>231</v>
      </c>
      <c r="D30" s="90"/>
      <c r="E30" s="90"/>
      <c r="F30" s="90"/>
      <c r="G30" s="90"/>
      <c r="H30" s="90"/>
      <c r="I30" s="90"/>
      <c r="J30" s="90"/>
      <c r="K30" s="90"/>
      <c r="L30" s="90"/>
      <c r="M30" s="90"/>
      <c r="N30" s="90"/>
      <c r="O30" s="90"/>
      <c r="P30" s="90"/>
      <c r="Q30" s="90"/>
      <c r="R30" s="90"/>
      <c r="S30" s="90"/>
      <c r="T30" s="90"/>
      <c r="U30" s="90"/>
      <c r="V30" s="90"/>
      <c r="W30" s="90"/>
    </row>
    <row r="31" spans="1:23" x14ac:dyDescent="0.2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25">
      <c r="A32" s="85"/>
      <c r="B32" s="85"/>
      <c r="C32" s="85" t="s">
        <v>232</v>
      </c>
      <c r="D32" s="91">
        <v>30</v>
      </c>
      <c r="E32" s="91">
        <v>30</v>
      </c>
      <c r="F32" s="91">
        <v>35</v>
      </c>
      <c r="G32" s="91">
        <v>35</v>
      </c>
      <c r="H32" s="91">
        <v>35</v>
      </c>
      <c r="I32" s="91">
        <v>35</v>
      </c>
      <c r="J32" s="91">
        <v>35</v>
      </c>
      <c r="K32" s="91">
        <v>35</v>
      </c>
      <c r="L32" s="91">
        <v>35</v>
      </c>
      <c r="M32" s="91">
        <v>35</v>
      </c>
      <c r="N32" s="91">
        <v>35</v>
      </c>
      <c r="O32" s="91">
        <v>35</v>
      </c>
      <c r="P32" s="91">
        <v>35</v>
      </c>
      <c r="Q32" s="91">
        <v>35</v>
      </c>
      <c r="R32" s="91">
        <v>35</v>
      </c>
      <c r="S32" s="91">
        <v>35</v>
      </c>
      <c r="T32" s="91">
        <v>35</v>
      </c>
      <c r="U32" s="91">
        <v>35</v>
      </c>
      <c r="V32" s="91">
        <v>35</v>
      </c>
      <c r="W32" s="91">
        <v>35</v>
      </c>
    </row>
    <row r="33" spans="1:23" x14ac:dyDescent="0.25">
      <c r="A33" s="85"/>
      <c r="B33" s="85"/>
      <c r="C33" s="85" t="s">
        <v>233</v>
      </c>
      <c r="D33" s="92">
        <v>0.05</v>
      </c>
      <c r="E33" s="92">
        <v>0.05</v>
      </c>
      <c r="F33" s="92">
        <v>0.05</v>
      </c>
      <c r="G33" s="92">
        <v>0.05</v>
      </c>
      <c r="H33" s="92">
        <v>0.05</v>
      </c>
      <c r="I33" s="92">
        <v>0.05</v>
      </c>
      <c r="J33" s="92">
        <v>0.05</v>
      </c>
      <c r="K33" s="92">
        <v>0.05</v>
      </c>
      <c r="L33" s="92">
        <v>0.1</v>
      </c>
      <c r="M33" s="92">
        <v>0.75</v>
      </c>
      <c r="N33" s="92">
        <v>0.05</v>
      </c>
      <c r="O33" s="92">
        <v>0.05</v>
      </c>
      <c r="P33" s="92">
        <v>0.05</v>
      </c>
      <c r="Q33" s="92">
        <v>0.05</v>
      </c>
      <c r="R33" s="92">
        <v>0.05</v>
      </c>
      <c r="S33" s="92">
        <v>0.05</v>
      </c>
      <c r="T33" s="92">
        <v>0.05</v>
      </c>
      <c r="U33" s="92">
        <v>0.05</v>
      </c>
      <c r="V33" s="92">
        <v>0.05</v>
      </c>
      <c r="W33" s="92">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vt:i4>
      </vt:variant>
    </vt:vector>
  </HeadingPairs>
  <TitlesOfParts>
    <vt:vector size="22" baseType="lpstr">
      <vt:lpstr>Q1</vt:lpstr>
      <vt:lpstr>Q3</vt:lpstr>
      <vt:lpstr>Q4</vt:lpstr>
      <vt:lpstr>Data for Q4</vt:lpstr>
      <vt:lpstr>Q5</vt:lpstr>
      <vt:lpstr>Q6</vt:lpstr>
      <vt:lpstr>Data for Q6</vt:lpstr>
      <vt:lpstr>Q7</vt:lpstr>
      <vt:lpstr>Assumptions for Q7</vt:lpstr>
      <vt:lpstr>Cash Flows for Q7</vt:lpstr>
      <vt:lpstr>Q8</vt:lpstr>
      <vt:lpstr>Data for Q8</vt:lpstr>
      <vt:lpstr>Q9</vt:lpstr>
      <vt:lpstr>Q10</vt:lpstr>
      <vt:lpstr>Case Study for Q10</vt:lpstr>
      <vt:lpstr>Q11</vt:lpstr>
      <vt:lpstr>Case study for Q11</vt:lpstr>
      <vt:lpstr>Data for Q11</vt:lpstr>
      <vt:lpstr>Q12</vt:lpstr>
      <vt:lpstr>Case Study Data for Q12</vt:lpstr>
      <vt:lpstr>'Q8'!_Hlk109733913</vt:lpstr>
      <vt:lpstr>'Q9'!OLE_LINK3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2022-08-14T16:03:15Z</dcterms:created>
  <dcterms:modified xsi:type="dcterms:W3CDTF">2022-08-23T00:23:30Z</dcterms:modified>
</cp:coreProperties>
</file>